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135" windowWidth="26115" windowHeight="11565"/>
  </bookViews>
  <sheets>
    <sheet name="Feuil1" sheetId="1" r:id="rId1"/>
    <sheet name="Feuil2" sheetId="2" r:id="rId2"/>
    <sheet name="Feuil3" sheetId="3" r:id="rId3"/>
  </sheets>
  <calcPr calcId="125725"/>
  <fileRecoveryPr repairLoad="1"/>
</workbook>
</file>

<file path=xl/calcChain.xml><?xml version="1.0" encoding="utf-8"?>
<calcChain xmlns="http://schemas.openxmlformats.org/spreadsheetml/2006/main">
  <c r="M64" i="1"/>
  <c r="L63"/>
  <c r="K67" s="1"/>
  <c r="M53"/>
  <c r="L51"/>
  <c r="J39"/>
  <c r="J38"/>
  <c r="M33"/>
  <c r="M41" s="1"/>
  <c r="L33"/>
  <c r="L35" s="1"/>
  <c r="L41" s="1"/>
  <c r="M32"/>
  <c r="L32"/>
  <c r="L53" s="1"/>
  <c r="M31"/>
  <c r="L31"/>
  <c r="M30"/>
  <c r="L30"/>
  <c r="L60" s="1"/>
  <c r="M29"/>
  <c r="M59" s="1"/>
  <c r="L29"/>
  <c r="L59" s="1"/>
  <c r="F68"/>
  <c r="E68"/>
  <c r="E67"/>
  <c r="F66"/>
  <c r="F69" s="1"/>
  <c r="E65"/>
  <c r="E66" s="1"/>
  <c r="E69" s="1"/>
  <c r="F63"/>
  <c r="F71" s="1"/>
  <c r="E62"/>
  <c r="E61"/>
  <c r="E60"/>
  <c r="E46"/>
  <c r="E45"/>
  <c r="E40"/>
  <c r="E39"/>
  <c r="E38"/>
  <c r="E41" s="1"/>
  <c r="E37"/>
  <c r="E34"/>
  <c r="G74"/>
  <c r="M43" l="1"/>
  <c r="L34"/>
  <c r="L40" s="1"/>
  <c r="L44"/>
  <c r="L48" s="1"/>
  <c r="M54"/>
  <c r="M55" s="1"/>
  <c r="M60"/>
  <c r="L64"/>
  <c r="K38"/>
  <c r="K39"/>
  <c r="M40"/>
  <c r="M44"/>
  <c r="M48" s="1"/>
  <c r="L54"/>
  <c r="L55"/>
  <c r="L58" s="1"/>
  <c r="L62" s="1"/>
  <c r="E43"/>
  <c r="E42"/>
  <c r="E48"/>
  <c r="M58" l="1"/>
  <c r="M62" s="1"/>
  <c r="M65"/>
  <c r="M66" s="1"/>
  <c r="M47"/>
  <c r="M49" s="1"/>
  <c r="M45"/>
  <c r="M52" s="1"/>
  <c r="L47"/>
  <c r="L49" s="1"/>
  <c r="L45"/>
  <c r="M42"/>
  <c r="M68" s="1"/>
  <c r="L65"/>
  <c r="L66" s="1"/>
  <c r="E44"/>
  <c r="E50" s="1"/>
  <c r="E51" l="1"/>
  <c r="L52"/>
  <c r="L46"/>
  <c r="L56" s="1"/>
  <c r="L57" s="1"/>
  <c r="L61" s="1"/>
  <c r="L67" s="1"/>
  <c r="L69" s="1"/>
  <c r="M46"/>
  <c r="M56" s="1"/>
  <c r="M57" s="1"/>
  <c r="M61" s="1"/>
  <c r="M67" s="1"/>
  <c r="M69" s="1"/>
  <c r="L50"/>
  <c r="M50"/>
  <c r="F74" l="1"/>
  <c r="H67" l="1"/>
  <c r="E59"/>
  <c r="E63" s="1"/>
  <c r="E71" s="1"/>
</calcChain>
</file>

<file path=xl/comments1.xml><?xml version="1.0" encoding="utf-8"?>
<comments xmlns="http://schemas.openxmlformats.org/spreadsheetml/2006/main">
  <authors>
    <author>HemPC</author>
  </authors>
  <commentList>
    <comment ref="J38" authorId="0">
      <text>
        <r>
          <rPr>
            <b/>
            <sz val="8"/>
            <color indexed="81"/>
            <rFont val="Tahoma"/>
          </rPr>
          <t>HemPC:</t>
        </r>
        <r>
          <rPr>
            <sz val="8"/>
            <color indexed="81"/>
            <rFont val="Tahoma"/>
          </rPr>
          <t xml:space="preserve">
</t>
        </r>
      </text>
    </comment>
    <comment ref="J39" authorId="0">
      <text>
        <r>
          <rPr>
            <b/>
            <sz val="8"/>
            <color indexed="81"/>
            <rFont val="Tahoma"/>
          </rPr>
          <t>HemPC: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<sst xmlns="http://schemas.openxmlformats.org/spreadsheetml/2006/main" count="144" uniqueCount="124">
  <si>
    <t>Input</t>
  </si>
  <si>
    <t>Output</t>
  </si>
  <si>
    <t>Diffraction Loss</t>
  </si>
  <si>
    <t>Smooth-earth</t>
  </si>
  <si>
    <t>Troposcatter Loss</t>
  </si>
  <si>
    <t>Water or smooth earth</t>
  </si>
  <si>
    <t>Land with</t>
  </si>
  <si>
    <t>h1'=0 and h2'=0</t>
  </si>
  <si>
    <t>hills</t>
  </si>
  <si>
    <t>Path frequency (MHz)</t>
  </si>
  <si>
    <t>f</t>
  </si>
  <si>
    <t>Most accurate for 200-4000 MHz</t>
  </si>
  <si>
    <t>Path length (km)</t>
  </si>
  <si>
    <t>d</t>
  </si>
  <si>
    <t>Effective Radius of earth (km)</t>
  </si>
  <si>
    <t>a</t>
  </si>
  <si>
    <t>Height of antenna 1 (m)</t>
  </si>
  <si>
    <t>h1</t>
  </si>
  <si>
    <t>Height of antenna 2 (m)</t>
  </si>
  <si>
    <t>h2</t>
  </si>
  <si>
    <t>Diffraction angle (mrad)</t>
  </si>
  <si>
    <t>U</t>
  </si>
  <si>
    <t>Radio horizon distance (km)</t>
  </si>
  <si>
    <t>d1</t>
  </si>
  <si>
    <t>Polarization (V,H)</t>
  </si>
  <si>
    <t>d2</t>
  </si>
  <si>
    <t>Surface(land,water)</t>
  </si>
  <si>
    <t>h1'</t>
  </si>
  <si>
    <t>Normalized factor</t>
  </si>
  <si>
    <t>kn</t>
  </si>
  <si>
    <t>h2'</t>
  </si>
  <si>
    <t xml:space="preserve">Normalized path length </t>
  </si>
  <si>
    <t>Dn</t>
  </si>
  <si>
    <t>Average height within</t>
  </si>
  <si>
    <t>Not used</t>
  </si>
  <si>
    <t>Normalized height of antenna 1</t>
  </si>
  <si>
    <t>H1</t>
  </si>
  <si>
    <t>Normalized height of antenna 2</t>
  </si>
  <si>
    <t>H2</t>
  </si>
  <si>
    <t>Elevation (mrad)</t>
  </si>
  <si>
    <t>U1</t>
  </si>
  <si>
    <t>Function</t>
  </si>
  <si>
    <t>(dB)</t>
  </si>
  <si>
    <t>F(Dn)</t>
  </si>
  <si>
    <t>U2</t>
  </si>
  <si>
    <t>G(H1)</t>
  </si>
  <si>
    <t>Test U1(water)-U1(land)</t>
  </si>
  <si>
    <t>G(H2)</t>
  </si>
  <si>
    <t>Test U2(water)-U2(land)</t>
  </si>
  <si>
    <t>Diffraction loss (dB)</t>
  </si>
  <si>
    <t>Ld</t>
  </si>
  <si>
    <t>Angular length (mrad)</t>
  </si>
  <si>
    <t>U0</t>
  </si>
  <si>
    <t>Free space loss (dB)</t>
  </si>
  <si>
    <t xml:space="preserve">f </t>
  </si>
  <si>
    <t>Scatter length (mrad)</t>
  </si>
  <si>
    <t>Hop parameter</t>
  </si>
  <si>
    <t>Ud</t>
  </si>
  <si>
    <t>c</t>
  </si>
  <si>
    <t>Alpha</t>
  </si>
  <si>
    <t>Total free space loss (dB)</t>
  </si>
  <si>
    <t>Ls</t>
  </si>
  <si>
    <t>Beta</t>
  </si>
  <si>
    <t>b</t>
  </si>
  <si>
    <t>Symmetry factor</t>
  </si>
  <si>
    <t>s</t>
  </si>
  <si>
    <t>Path attenuation Lp=Ls-Ld</t>
  </si>
  <si>
    <t>Lp</t>
  </si>
  <si>
    <t>Crosspoint height (m)</t>
  </si>
  <si>
    <t>ho</t>
  </si>
  <si>
    <t>Path attenuation Lp=Ls (if Ld&gt;0)</t>
  </si>
  <si>
    <t>Annual mean refractivity*</t>
  </si>
  <si>
    <t>Ns</t>
  </si>
  <si>
    <t>Equivalent distance (km)</t>
  </si>
  <si>
    <t>Ua</t>
  </si>
  <si>
    <t>Distance (km)</t>
  </si>
  <si>
    <t>di</t>
  </si>
  <si>
    <t>ds</t>
  </si>
  <si>
    <t>Effective distance (km)</t>
  </si>
  <si>
    <t>de</t>
  </si>
  <si>
    <t>S/N calculations</t>
  </si>
  <si>
    <t>Function (dB)</t>
  </si>
  <si>
    <t>F(Ud,301)</t>
  </si>
  <si>
    <t>F(Ud,Ns)</t>
  </si>
  <si>
    <t>Manual</t>
  </si>
  <si>
    <t>V(de)</t>
  </si>
  <si>
    <t>Path loss (dB)</t>
  </si>
  <si>
    <t>Loss (dB)</t>
  </si>
  <si>
    <t>Transmit power (W)</t>
  </si>
  <si>
    <t>Ptx</t>
  </si>
  <si>
    <t>TX antenna gain (dB)</t>
  </si>
  <si>
    <t>Gtx</t>
  </si>
  <si>
    <t>F(Ud)</t>
  </si>
  <si>
    <t>RX antenna gain (dB)</t>
  </si>
  <si>
    <t>Grx</t>
  </si>
  <si>
    <t>Curve 6 (Europe)</t>
  </si>
  <si>
    <t>Total signal input (dBm)</t>
  </si>
  <si>
    <t>Prx</t>
  </si>
  <si>
    <t>Percentage of time (50%-99,99%)</t>
  </si>
  <si>
    <t>q</t>
  </si>
  <si>
    <t>wet</t>
  </si>
  <si>
    <t>RX noise figure (dB)</t>
  </si>
  <si>
    <t>NF</t>
  </si>
  <si>
    <t>Y(q%)</t>
  </si>
  <si>
    <t>RX noise temperature (K)</t>
  </si>
  <si>
    <t>T</t>
  </si>
  <si>
    <t>e(q%)</t>
  </si>
  <si>
    <t>RX noise BW (kHz)</t>
  </si>
  <si>
    <t>B</t>
  </si>
  <si>
    <t>Boltzman's constant</t>
  </si>
  <si>
    <t>k</t>
  </si>
  <si>
    <t>Valid Check (hill only)</t>
  </si>
  <si>
    <t>RX noise floor (dBm)</t>
  </si>
  <si>
    <t>Prxnoise</t>
  </si>
  <si>
    <t>* Normal refractivity gradient in northen Europe (315-340)</t>
  </si>
  <si>
    <t>Signal to noise ratio (dB)</t>
  </si>
  <si>
    <t>S/N</t>
  </si>
  <si>
    <t>Free space loss zone &lt; Diffraction zone &lt; Troposcatter zone</t>
  </si>
  <si>
    <t>MIN path attenuation (FSL,Diffraction,troposcatter)</t>
  </si>
  <si>
    <t>land</t>
  </si>
  <si>
    <t>LOS - EARTH CURVE AND TROPOSCATTER LINK CALCULATOR www.hypercable.fr</t>
  </si>
  <si>
    <t>H</t>
  </si>
  <si>
    <t>Hill height (m)</t>
  </si>
  <si>
    <t>Link from H1 to H2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</si>
</sst>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0"/>
      <color indexed="9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12"/>
      <color theme="0"/>
      <name val="Swis721 BlkEx BT"/>
      <family val="2"/>
    </font>
    <font>
      <sz val="12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0070C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ill="1" applyBorder="1"/>
    <xf numFmtId="0" fontId="0" fillId="2" borderId="1" xfId="0" applyFill="1" applyBorder="1"/>
    <xf numFmtId="0" fontId="0" fillId="3" borderId="2" xfId="0" applyFill="1" applyBorder="1" applyProtection="1">
      <protection locked="0"/>
    </xf>
    <xf numFmtId="0" fontId="0" fillId="3" borderId="3" xfId="0" applyFill="1" applyBorder="1" applyProtection="1">
      <protection locked="0"/>
    </xf>
    <xf numFmtId="0" fontId="0" fillId="4" borderId="1" xfId="0" applyFill="1" applyBorder="1"/>
    <xf numFmtId="0" fontId="0" fillId="0" borderId="0" xfId="0" applyFill="1"/>
    <xf numFmtId="0" fontId="0" fillId="5" borderId="1" xfId="0" applyFill="1" applyBorder="1"/>
    <xf numFmtId="0" fontId="0" fillId="0" borderId="4" xfId="0" applyFill="1" applyBorder="1"/>
    <xf numFmtId="0" fontId="0" fillId="5" borderId="2" xfId="0" applyFill="1" applyBorder="1"/>
    <xf numFmtId="0" fontId="0" fillId="5" borderId="3" xfId="0" applyFill="1" applyBorder="1"/>
    <xf numFmtId="0" fontId="0" fillId="0" borderId="4" xfId="0" applyBorder="1"/>
    <xf numFmtId="0" fontId="0" fillId="5" borderId="5" xfId="0" applyFill="1" applyBorder="1"/>
    <xf numFmtId="0" fontId="0" fillId="0" borderId="6" xfId="0" applyBorder="1"/>
    <xf numFmtId="0" fontId="0" fillId="0" borderId="0" xfId="0" applyBorder="1"/>
    <xf numFmtId="0" fontId="0" fillId="6" borderId="0" xfId="0" applyFill="1" applyBorder="1"/>
    <xf numFmtId="0" fontId="0" fillId="6" borderId="7" xfId="0" applyFill="1" applyBorder="1"/>
    <xf numFmtId="0" fontId="0" fillId="5" borderId="8" xfId="0" applyFill="1" applyBorder="1"/>
    <xf numFmtId="0" fontId="0" fillId="0" borderId="7" xfId="0" applyBorder="1"/>
    <xf numFmtId="0" fontId="1" fillId="0" borderId="0" xfId="0" applyFont="1" applyBorder="1"/>
    <xf numFmtId="0" fontId="0" fillId="7" borderId="1" xfId="0" applyFill="1" applyBorder="1" applyProtection="1">
      <protection locked="0"/>
    </xf>
    <xf numFmtId="0" fontId="0" fillId="6" borderId="6" xfId="0" applyFill="1" applyBorder="1"/>
    <xf numFmtId="0" fontId="0" fillId="0" borderId="7" xfId="0" applyFill="1" applyBorder="1" applyProtection="1"/>
    <xf numFmtId="11" fontId="0" fillId="0" borderId="7" xfId="0" applyNumberFormat="1" applyFill="1" applyBorder="1"/>
    <xf numFmtId="0" fontId="0" fillId="0" borderId="7" xfId="0" applyFill="1" applyBorder="1"/>
    <xf numFmtId="0" fontId="0" fillId="0" borderId="9" xfId="0" applyBorder="1"/>
    <xf numFmtId="0" fontId="0" fillId="0" borderId="10" xfId="0" applyBorder="1"/>
    <xf numFmtId="0" fontId="0" fillId="0" borderId="0" xfId="0" applyFill="1" applyBorder="1" applyProtection="1"/>
    <xf numFmtId="0" fontId="0" fillId="0" borderId="11" xfId="0" applyBorder="1"/>
    <xf numFmtId="9" fontId="0" fillId="0" borderId="0" xfId="0" applyNumberFormat="1" applyBorder="1"/>
    <xf numFmtId="0" fontId="0" fillId="0" borderId="0" xfId="0" applyNumberFormat="1" applyFill="1" applyBorder="1" applyProtection="1"/>
    <xf numFmtId="0" fontId="0" fillId="0" borderId="0" xfId="0" applyBorder="1" applyProtection="1"/>
    <xf numFmtId="0" fontId="2" fillId="0" borderId="6" xfId="0" applyFont="1" applyBorder="1"/>
    <xf numFmtId="0" fontId="2" fillId="0" borderId="0" xfId="0" applyFont="1" applyBorder="1"/>
    <xf numFmtId="0" fontId="0" fillId="0" borderId="12" xfId="0" applyBorder="1"/>
    <xf numFmtId="0" fontId="0" fillId="4" borderId="1" xfId="0" applyFill="1" applyBorder="1" applyAlignment="1">
      <alignment horizontal="right"/>
    </xf>
    <xf numFmtId="11" fontId="0" fillId="0" borderId="0" xfId="0" applyNumberFormat="1" applyBorder="1" applyProtection="1"/>
    <xf numFmtId="11" fontId="0" fillId="0" borderId="7" xfId="0" applyNumberFormat="1" applyBorder="1"/>
    <xf numFmtId="2" fontId="0" fillId="0" borderId="0" xfId="0" applyNumberFormat="1" applyBorder="1" applyProtection="1"/>
    <xf numFmtId="2" fontId="0" fillId="0" borderId="7" xfId="0" applyNumberFormat="1" applyBorder="1"/>
    <xf numFmtId="2" fontId="3" fillId="0" borderId="0" xfId="0" applyNumberFormat="1" applyFont="1" applyFill="1" applyAlignment="1">
      <alignment horizontal="right"/>
    </xf>
    <xf numFmtId="2" fontId="3" fillId="0" borderId="0" xfId="0" applyNumberFormat="1" applyFont="1" applyFill="1"/>
    <xf numFmtId="0" fontId="0" fillId="6" borderId="0" xfId="0" applyFill="1"/>
    <xf numFmtId="2" fontId="0" fillId="4" borderId="1" xfId="0" applyNumberFormat="1" applyFill="1" applyBorder="1"/>
    <xf numFmtId="0" fontId="0" fillId="4" borderId="2" xfId="0" applyFill="1" applyBorder="1"/>
    <xf numFmtId="0" fontId="0" fillId="4" borderId="13" xfId="0" applyFill="1" applyBorder="1"/>
    <xf numFmtId="0" fontId="0" fillId="4" borderId="3" xfId="0" applyFill="1" applyBorder="1"/>
    <xf numFmtId="0" fontId="7" fillId="0" borderId="0" xfId="0" applyFont="1" applyFill="1"/>
    <xf numFmtId="0" fontId="0" fillId="0" borderId="0" xfId="0" applyFill="1" applyBorder="1" applyAlignment="1">
      <alignment vertical="center"/>
    </xf>
    <xf numFmtId="0" fontId="6" fillId="8" borderId="0" xfId="0" applyFont="1" applyFill="1" applyAlignment="1">
      <alignment vertical="center"/>
    </xf>
    <xf numFmtId="0" fontId="7" fillId="8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66675</xdr:rowOff>
    </xdr:from>
    <xdr:to>
      <xdr:col>12</xdr:col>
      <xdr:colOff>438150</xdr:colOff>
      <xdr:row>32</xdr:row>
      <xdr:rowOff>76200</xdr:rowOff>
    </xdr:to>
    <xdr:grpSp>
      <xdr:nvGrpSpPr>
        <xdr:cNvPr id="2" name="Group 246"/>
        <xdr:cNvGrpSpPr>
          <a:grpSpLocks/>
        </xdr:cNvGrpSpPr>
      </xdr:nvGrpSpPr>
      <xdr:grpSpPr bwMode="auto">
        <a:xfrm>
          <a:off x="47625" y="504825"/>
          <a:ext cx="9534525" cy="5915025"/>
          <a:chOff x="189" y="432"/>
          <a:chExt cx="5375" cy="3168"/>
        </a:xfrm>
      </xdr:grpSpPr>
      <xdr:sp macro="" textlink="">
        <xdr:nvSpPr>
          <xdr:cNvPr id="3" name="Arc 247"/>
          <xdr:cNvSpPr>
            <a:spLocks/>
          </xdr:cNvSpPr>
        </xdr:nvSpPr>
        <xdr:spPr bwMode="auto">
          <a:xfrm>
            <a:off x="608" y="1895"/>
            <a:ext cx="1469" cy="917"/>
          </a:xfrm>
          <a:custGeom>
            <a:avLst/>
            <a:gdLst>
              <a:gd name="T0" fmla="*/ 0 w 16222"/>
              <a:gd name="T1" fmla="*/ 267 h 20134"/>
              <a:gd name="T2" fmla="*/ 761 w 16222"/>
              <a:gd name="T3" fmla="*/ 0 h 20134"/>
              <a:gd name="T4" fmla="*/ 1469 w 16222"/>
              <a:gd name="T5" fmla="*/ 917 h 20134"/>
              <a:gd name="T6" fmla="*/ 0 60000 65536"/>
              <a:gd name="T7" fmla="*/ 0 60000 65536"/>
              <a:gd name="T8" fmla="*/ 0 60000 65536"/>
              <a:gd name="T9" fmla="*/ 0 w 16222"/>
              <a:gd name="T10" fmla="*/ 0 h 20134"/>
              <a:gd name="T11" fmla="*/ 16222 w 16222"/>
              <a:gd name="T12" fmla="*/ 20134 h 20134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6222" h="20134" fill="none" extrusionOk="0">
                <a:moveTo>
                  <a:pt x="-1" y="5871"/>
                </a:moveTo>
                <a:cubicBezTo>
                  <a:pt x="2288" y="3269"/>
                  <a:pt x="5168" y="1255"/>
                  <a:pt x="8399" y="0"/>
                </a:cubicBezTo>
              </a:path>
              <a:path w="16222" h="20134" stroke="0" extrusionOk="0">
                <a:moveTo>
                  <a:pt x="-1" y="5871"/>
                </a:moveTo>
                <a:cubicBezTo>
                  <a:pt x="2288" y="3269"/>
                  <a:pt x="5168" y="1255"/>
                  <a:pt x="8399" y="0"/>
                </a:cubicBezTo>
                <a:lnTo>
                  <a:pt x="16222" y="20134"/>
                </a:lnTo>
                <a:close/>
              </a:path>
            </a:pathLst>
          </a:custGeom>
          <a:noFill/>
          <a:ln w="9525">
            <a:solidFill>
              <a:srgbClr val="0000FF"/>
            </a:solidFill>
            <a:round/>
            <a:headEnd type="arrow" w="med" len="med"/>
            <a:tailEnd type="arrow" w="med" len="med"/>
          </a:ln>
        </xdr:spPr>
      </xdr:sp>
      <xdr:sp macro="" textlink="">
        <xdr:nvSpPr>
          <xdr:cNvPr id="4" name="Arc 248"/>
          <xdr:cNvSpPr>
            <a:spLocks/>
          </xdr:cNvSpPr>
        </xdr:nvSpPr>
        <xdr:spPr bwMode="auto">
          <a:xfrm rot="10800000" flipV="1">
            <a:off x="724" y="2112"/>
            <a:ext cx="2413" cy="1488"/>
          </a:xfrm>
          <a:custGeom>
            <a:avLst/>
            <a:gdLst>
              <a:gd name="T0" fmla="*/ 0 w 16070"/>
              <a:gd name="T1" fmla="*/ 5 h 21600"/>
              <a:gd name="T2" fmla="*/ 2413 w 16070"/>
              <a:gd name="T3" fmla="*/ 376 h 21600"/>
              <a:gd name="T4" fmla="*/ 258 w 16070"/>
              <a:gd name="T5" fmla="*/ 1488 h 21600"/>
              <a:gd name="T6" fmla="*/ 0 60000 65536"/>
              <a:gd name="T7" fmla="*/ 0 60000 65536"/>
              <a:gd name="T8" fmla="*/ 0 60000 65536"/>
              <a:gd name="T9" fmla="*/ 0 w 16070"/>
              <a:gd name="T10" fmla="*/ 0 h 21600"/>
              <a:gd name="T11" fmla="*/ 16070 w 16070"/>
              <a:gd name="T12" fmla="*/ 21600 h 21600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6070" h="21600" fill="none" extrusionOk="0">
                <a:moveTo>
                  <a:pt x="0" y="68"/>
                </a:moveTo>
                <a:cubicBezTo>
                  <a:pt x="570" y="22"/>
                  <a:pt x="1143" y="-1"/>
                  <a:pt x="1716" y="0"/>
                </a:cubicBezTo>
                <a:cubicBezTo>
                  <a:pt x="7007" y="0"/>
                  <a:pt x="12115" y="1942"/>
                  <a:pt x="16069" y="5459"/>
                </a:cubicBezTo>
              </a:path>
              <a:path w="16070" h="21600" stroke="0" extrusionOk="0">
                <a:moveTo>
                  <a:pt x="0" y="68"/>
                </a:moveTo>
                <a:cubicBezTo>
                  <a:pt x="570" y="22"/>
                  <a:pt x="1143" y="-1"/>
                  <a:pt x="1716" y="0"/>
                </a:cubicBezTo>
                <a:cubicBezTo>
                  <a:pt x="7007" y="0"/>
                  <a:pt x="12115" y="1942"/>
                  <a:pt x="16069" y="5459"/>
                </a:cubicBezTo>
                <a:lnTo>
                  <a:pt x="1716" y="21600"/>
                </a:lnTo>
                <a:close/>
              </a:path>
            </a:pathLst>
          </a:custGeom>
          <a:noFill/>
          <a:ln w="9525">
            <a:solidFill>
              <a:srgbClr val="0000FF"/>
            </a:solidFill>
            <a:round/>
            <a:headEnd/>
            <a:tailEnd type="arrow" w="med" len="med"/>
          </a:ln>
        </xdr:spPr>
      </xdr:sp>
      <xdr:sp macro="" textlink="">
        <xdr:nvSpPr>
          <xdr:cNvPr id="5" name="Arc 249"/>
          <xdr:cNvSpPr>
            <a:spLocks/>
          </xdr:cNvSpPr>
        </xdr:nvSpPr>
        <xdr:spPr bwMode="auto">
          <a:xfrm rot="10800000" flipH="1" flipV="1">
            <a:off x="2880" y="2124"/>
            <a:ext cx="2278" cy="1476"/>
          </a:xfrm>
          <a:custGeom>
            <a:avLst/>
            <a:gdLst>
              <a:gd name="T0" fmla="*/ 414 w 15174"/>
              <a:gd name="T1" fmla="*/ 0 h 21423"/>
              <a:gd name="T2" fmla="*/ 2278 w 15174"/>
              <a:gd name="T3" fmla="*/ 417 h 21423"/>
              <a:gd name="T4" fmla="*/ 0 w 15174"/>
              <a:gd name="T5" fmla="*/ 1476 h 21423"/>
              <a:gd name="T6" fmla="*/ 0 60000 65536"/>
              <a:gd name="T7" fmla="*/ 0 60000 65536"/>
              <a:gd name="T8" fmla="*/ 0 60000 65536"/>
              <a:gd name="T9" fmla="*/ 0 w 15174"/>
              <a:gd name="T10" fmla="*/ 0 h 21423"/>
              <a:gd name="T11" fmla="*/ 15174 w 15174"/>
              <a:gd name="T12" fmla="*/ 21423 h 21423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5174" h="21423" fill="none" extrusionOk="0">
                <a:moveTo>
                  <a:pt x="2758" y="-1"/>
                </a:moveTo>
                <a:cubicBezTo>
                  <a:pt x="7447" y="603"/>
                  <a:pt x="11808" y="2729"/>
                  <a:pt x="15173" y="6050"/>
                </a:cubicBezTo>
              </a:path>
              <a:path w="15174" h="21423" stroke="0" extrusionOk="0">
                <a:moveTo>
                  <a:pt x="2758" y="-1"/>
                </a:moveTo>
                <a:cubicBezTo>
                  <a:pt x="7447" y="603"/>
                  <a:pt x="11808" y="2729"/>
                  <a:pt x="15173" y="6050"/>
                </a:cubicBezTo>
                <a:lnTo>
                  <a:pt x="0" y="21423"/>
                </a:lnTo>
                <a:close/>
              </a:path>
            </a:pathLst>
          </a:custGeom>
          <a:noFill/>
          <a:ln w="9525">
            <a:solidFill>
              <a:srgbClr val="0000FF"/>
            </a:solidFill>
            <a:round/>
            <a:headEnd/>
            <a:tailEnd type="arrow" w="med" len="med"/>
          </a:ln>
        </xdr:spPr>
      </xdr:sp>
      <xdr:sp macro="" textlink="">
        <xdr:nvSpPr>
          <xdr:cNvPr id="6" name="Text Box 250"/>
          <xdr:cNvSpPr txBox="1">
            <a:spLocks noChangeArrowheads="1"/>
          </xdr:cNvSpPr>
        </xdr:nvSpPr>
        <xdr:spPr bwMode="auto">
          <a:xfrm>
            <a:off x="5272" y="1668"/>
            <a:ext cx="279" cy="5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91440" tIns="45720" rIns="91440" bIns="45720" anchor="t" upright="1">
            <a:spAutoFit/>
          </a:bodyPr>
          <a:lstStyle/>
          <a:p>
            <a:pPr algn="l" rtl="0">
              <a:defRPr sz="1000"/>
            </a:pPr>
            <a:r>
              <a:rPr lang="fr-FR" sz="2400" b="0" i="0" u="none" strike="noStrike" baseline="0">
                <a:solidFill>
                  <a:srgbClr val="FF0000"/>
                </a:solidFill>
                <a:latin typeface="Times New Roman"/>
                <a:cs typeface="Times New Roman"/>
              </a:rPr>
              <a:t>h2</a:t>
            </a:r>
            <a:endParaRPr lang="fr-FR" sz="2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fr-FR" sz="2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7" name="Text Box 251"/>
          <xdr:cNvSpPr txBox="1">
            <a:spLocks noChangeArrowheads="1"/>
          </xdr:cNvSpPr>
        </xdr:nvSpPr>
        <xdr:spPr bwMode="auto">
          <a:xfrm>
            <a:off x="189" y="1620"/>
            <a:ext cx="279" cy="5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91440" tIns="45720" rIns="91440" bIns="45720" anchor="t" upright="1">
            <a:spAutoFit/>
          </a:bodyPr>
          <a:lstStyle/>
          <a:p>
            <a:pPr algn="l" rtl="0">
              <a:defRPr sz="1000"/>
            </a:pPr>
            <a:r>
              <a:rPr lang="fr-FR" sz="2400" b="0" i="0" u="none" strike="noStrike" baseline="0">
                <a:solidFill>
                  <a:srgbClr val="FF0000"/>
                </a:solidFill>
                <a:latin typeface="Times New Roman"/>
                <a:cs typeface="Times New Roman"/>
              </a:rPr>
              <a:t>h1</a:t>
            </a:r>
            <a:endParaRPr lang="fr-FR" sz="2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fr-FR" sz="2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8" name="Line 252"/>
          <xdr:cNvSpPr>
            <a:spLocks noChangeShapeType="1"/>
          </xdr:cNvSpPr>
        </xdr:nvSpPr>
        <xdr:spPr bwMode="auto">
          <a:xfrm flipH="1" flipV="1">
            <a:off x="2205" y="1614"/>
            <a:ext cx="195" cy="112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9" name="Arc 253"/>
          <xdr:cNvSpPr>
            <a:spLocks/>
          </xdr:cNvSpPr>
        </xdr:nvSpPr>
        <xdr:spPr bwMode="auto">
          <a:xfrm rot="10800000" flipV="1">
            <a:off x="196" y="1584"/>
            <a:ext cx="2684" cy="1296"/>
          </a:xfrm>
          <a:custGeom>
            <a:avLst/>
            <a:gdLst>
              <a:gd name="T0" fmla="*/ 0 w 17896"/>
              <a:gd name="T1" fmla="*/ 0 h 21600"/>
              <a:gd name="T2" fmla="*/ 2684 w 17896"/>
              <a:gd name="T3" fmla="*/ 570 h 21600"/>
              <a:gd name="T4" fmla="*/ 0 w 17896"/>
              <a:gd name="T5" fmla="*/ 1296 h 21600"/>
              <a:gd name="T6" fmla="*/ 0 60000 65536"/>
              <a:gd name="T7" fmla="*/ 0 60000 65536"/>
              <a:gd name="T8" fmla="*/ 0 60000 65536"/>
              <a:gd name="T9" fmla="*/ 0 w 17896"/>
              <a:gd name="T10" fmla="*/ 0 h 21600"/>
              <a:gd name="T11" fmla="*/ 17896 w 17896"/>
              <a:gd name="T12" fmla="*/ 21600 h 21600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7896" h="21600" fill="none" extrusionOk="0">
                <a:moveTo>
                  <a:pt x="-1" y="0"/>
                </a:moveTo>
                <a:cubicBezTo>
                  <a:pt x="7173" y="0"/>
                  <a:pt x="13879" y="3561"/>
                  <a:pt x="17896" y="9504"/>
                </a:cubicBezTo>
              </a:path>
              <a:path w="17896" h="21600" stroke="0" extrusionOk="0">
                <a:moveTo>
                  <a:pt x="-1" y="0"/>
                </a:moveTo>
                <a:cubicBezTo>
                  <a:pt x="7173" y="0"/>
                  <a:pt x="13879" y="3561"/>
                  <a:pt x="17896" y="9504"/>
                </a:cubicBezTo>
                <a:lnTo>
                  <a:pt x="0" y="21600"/>
                </a:lnTo>
                <a:close/>
              </a:path>
            </a:pathLst>
          </a:custGeom>
          <a:noFill/>
          <a:ln w="25400">
            <a:solidFill>
              <a:srgbClr val="339966"/>
            </a:solidFill>
            <a:round/>
            <a:headEnd/>
            <a:tailEnd/>
          </a:ln>
        </xdr:spPr>
      </xdr:sp>
      <xdr:sp macro="" textlink="">
        <xdr:nvSpPr>
          <xdr:cNvPr id="10" name="Line 254"/>
          <xdr:cNvSpPr>
            <a:spLocks noChangeShapeType="1"/>
          </xdr:cNvSpPr>
        </xdr:nvSpPr>
        <xdr:spPr bwMode="auto">
          <a:xfrm flipV="1">
            <a:off x="480" y="768"/>
            <a:ext cx="4608" cy="105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" name="Line 255"/>
          <xdr:cNvSpPr>
            <a:spLocks noChangeShapeType="1"/>
          </xdr:cNvSpPr>
        </xdr:nvSpPr>
        <xdr:spPr bwMode="auto">
          <a:xfrm flipH="1" flipV="1">
            <a:off x="1872" y="720"/>
            <a:ext cx="3552" cy="1248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2" name="Arc 256"/>
          <xdr:cNvSpPr>
            <a:spLocks/>
          </xdr:cNvSpPr>
        </xdr:nvSpPr>
        <xdr:spPr bwMode="auto">
          <a:xfrm rot="10800000" flipH="1" flipV="1">
            <a:off x="2880" y="1584"/>
            <a:ext cx="2684" cy="1296"/>
          </a:xfrm>
          <a:custGeom>
            <a:avLst/>
            <a:gdLst>
              <a:gd name="T0" fmla="*/ 0 w 17896"/>
              <a:gd name="T1" fmla="*/ 0 h 21600"/>
              <a:gd name="T2" fmla="*/ 2684 w 17896"/>
              <a:gd name="T3" fmla="*/ 570 h 21600"/>
              <a:gd name="T4" fmla="*/ 0 w 17896"/>
              <a:gd name="T5" fmla="*/ 1296 h 21600"/>
              <a:gd name="T6" fmla="*/ 0 60000 65536"/>
              <a:gd name="T7" fmla="*/ 0 60000 65536"/>
              <a:gd name="T8" fmla="*/ 0 60000 65536"/>
              <a:gd name="T9" fmla="*/ 0 w 17896"/>
              <a:gd name="T10" fmla="*/ 0 h 21600"/>
              <a:gd name="T11" fmla="*/ 17896 w 17896"/>
              <a:gd name="T12" fmla="*/ 21600 h 21600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7896" h="21600" fill="none" extrusionOk="0">
                <a:moveTo>
                  <a:pt x="-1" y="0"/>
                </a:moveTo>
                <a:cubicBezTo>
                  <a:pt x="7173" y="0"/>
                  <a:pt x="13879" y="3561"/>
                  <a:pt x="17896" y="9504"/>
                </a:cubicBezTo>
              </a:path>
              <a:path w="17896" h="21600" stroke="0" extrusionOk="0">
                <a:moveTo>
                  <a:pt x="-1" y="0"/>
                </a:moveTo>
                <a:cubicBezTo>
                  <a:pt x="7173" y="0"/>
                  <a:pt x="13879" y="3561"/>
                  <a:pt x="17896" y="9504"/>
                </a:cubicBezTo>
                <a:lnTo>
                  <a:pt x="0" y="21600"/>
                </a:lnTo>
                <a:close/>
              </a:path>
            </a:pathLst>
          </a:custGeom>
          <a:noFill/>
          <a:ln w="25400">
            <a:solidFill>
              <a:srgbClr val="339966"/>
            </a:solidFill>
            <a:round/>
            <a:headEnd/>
            <a:tailEnd/>
          </a:ln>
        </xdr:spPr>
      </xdr:sp>
      <xdr:sp macro="" textlink="">
        <xdr:nvSpPr>
          <xdr:cNvPr id="13" name="Text Box 257"/>
          <xdr:cNvSpPr txBox="1">
            <a:spLocks noChangeArrowheads="1"/>
          </xdr:cNvSpPr>
        </xdr:nvSpPr>
        <xdr:spPr bwMode="auto">
          <a:xfrm>
            <a:off x="2256" y="1758"/>
            <a:ext cx="169" cy="5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91440" tIns="45720" rIns="91440" bIns="45720" anchor="t" upright="1">
            <a:spAutoFit/>
          </a:bodyPr>
          <a:lstStyle/>
          <a:p>
            <a:pPr algn="l" rtl="0">
              <a:defRPr sz="1000"/>
            </a:pPr>
            <a:r>
              <a:rPr lang="fr-FR" sz="24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</a:t>
            </a:r>
          </a:p>
          <a:p>
            <a:pPr algn="l" rtl="0">
              <a:defRPr sz="1000"/>
            </a:pPr>
            <a:endParaRPr lang="fr-FR" sz="2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4" name="Line 258"/>
          <xdr:cNvSpPr>
            <a:spLocks noChangeShapeType="1"/>
          </xdr:cNvSpPr>
        </xdr:nvSpPr>
        <xdr:spPr bwMode="auto">
          <a:xfrm flipV="1">
            <a:off x="480" y="432"/>
            <a:ext cx="3648" cy="1392"/>
          </a:xfrm>
          <a:prstGeom prst="line">
            <a:avLst/>
          </a:prstGeom>
          <a:noFill/>
          <a:ln w="9525">
            <a:solidFill>
              <a:srgbClr val="000000"/>
            </a:solidFill>
            <a:prstDash val="sysDot"/>
            <a:round/>
            <a:headEnd/>
            <a:tailEnd/>
          </a:ln>
        </xdr:spPr>
      </xdr:sp>
      <xdr:sp macro="" textlink="">
        <xdr:nvSpPr>
          <xdr:cNvPr id="15" name="Line 259"/>
          <xdr:cNvSpPr>
            <a:spLocks noChangeShapeType="1"/>
          </xdr:cNvSpPr>
        </xdr:nvSpPr>
        <xdr:spPr bwMode="auto">
          <a:xfrm flipH="1" flipV="1">
            <a:off x="2448" y="576"/>
            <a:ext cx="2976" cy="1392"/>
          </a:xfrm>
          <a:prstGeom prst="line">
            <a:avLst/>
          </a:prstGeom>
          <a:noFill/>
          <a:ln w="9525">
            <a:solidFill>
              <a:srgbClr val="000000"/>
            </a:solidFill>
            <a:prstDash val="sysDot"/>
            <a:round/>
            <a:headEnd/>
            <a:tailEnd/>
          </a:ln>
        </xdr:spPr>
      </xdr:sp>
      <xdr:sp macro="" textlink="">
        <xdr:nvSpPr>
          <xdr:cNvPr id="16" name="Arc 260"/>
          <xdr:cNvSpPr>
            <a:spLocks/>
          </xdr:cNvSpPr>
        </xdr:nvSpPr>
        <xdr:spPr bwMode="auto">
          <a:xfrm>
            <a:off x="2997" y="670"/>
            <a:ext cx="525" cy="364"/>
          </a:xfrm>
          <a:custGeom>
            <a:avLst/>
            <a:gdLst>
              <a:gd name="T0" fmla="*/ 500 w 21600"/>
              <a:gd name="T1" fmla="*/ 0 h 19070"/>
              <a:gd name="T2" fmla="*/ 428 w 21600"/>
              <a:gd name="T3" fmla="*/ 364 h 19070"/>
              <a:gd name="T4" fmla="*/ 0 w 21600"/>
              <a:gd name="T5" fmla="*/ 125 h 19070"/>
              <a:gd name="T6" fmla="*/ 0 60000 65536"/>
              <a:gd name="T7" fmla="*/ 0 60000 65536"/>
              <a:gd name="T8" fmla="*/ 0 60000 65536"/>
              <a:gd name="T9" fmla="*/ 0 w 21600"/>
              <a:gd name="T10" fmla="*/ 0 h 19070"/>
              <a:gd name="T11" fmla="*/ 21600 w 21600"/>
              <a:gd name="T12" fmla="*/ 19070 h 19070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21600" h="19070" fill="none" extrusionOk="0">
                <a:moveTo>
                  <a:pt x="20588" y="-1"/>
                </a:moveTo>
                <a:cubicBezTo>
                  <a:pt x="21258" y="2112"/>
                  <a:pt x="21600" y="4316"/>
                  <a:pt x="21600" y="6533"/>
                </a:cubicBezTo>
                <a:cubicBezTo>
                  <a:pt x="21600" y="11027"/>
                  <a:pt x="20198" y="15409"/>
                  <a:pt x="17589" y="19069"/>
                </a:cubicBezTo>
              </a:path>
              <a:path w="21600" h="19070" stroke="0" extrusionOk="0">
                <a:moveTo>
                  <a:pt x="20588" y="-1"/>
                </a:moveTo>
                <a:cubicBezTo>
                  <a:pt x="21258" y="2112"/>
                  <a:pt x="21600" y="4316"/>
                  <a:pt x="21600" y="6533"/>
                </a:cubicBezTo>
                <a:cubicBezTo>
                  <a:pt x="21600" y="11027"/>
                  <a:pt x="20198" y="15409"/>
                  <a:pt x="17589" y="19069"/>
                </a:cubicBezTo>
                <a:lnTo>
                  <a:pt x="0" y="6533"/>
                </a:lnTo>
                <a:close/>
              </a:path>
            </a:pathLst>
          </a:custGeom>
          <a:noFill/>
          <a:ln w="9525">
            <a:solidFill>
              <a:srgbClr val="0000FF"/>
            </a:solidFill>
            <a:round/>
            <a:headEnd type="arrow" w="med" len="med"/>
            <a:tailEnd type="arrow" w="med" len="med"/>
          </a:ln>
        </xdr:spPr>
      </xdr:sp>
      <xdr:sp macro="" textlink="">
        <xdr:nvSpPr>
          <xdr:cNvPr id="17" name="Text Box 261"/>
          <xdr:cNvSpPr txBox="1">
            <a:spLocks noChangeArrowheads="1"/>
          </xdr:cNvSpPr>
        </xdr:nvSpPr>
        <xdr:spPr bwMode="auto">
          <a:xfrm>
            <a:off x="3497" y="678"/>
            <a:ext cx="325" cy="5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91440" tIns="45720" rIns="91440" bIns="45720" anchor="t" upright="1">
            <a:spAutoFit/>
          </a:bodyPr>
          <a:lstStyle/>
          <a:p>
            <a:pPr algn="l" rtl="0">
              <a:defRPr sz="1000"/>
            </a:pPr>
            <a:r>
              <a:rPr lang="fr-FR" sz="2400" b="0" i="0" u="none" strike="noStrike" baseline="0">
                <a:solidFill>
                  <a:srgbClr val="333399"/>
                </a:solidFill>
                <a:latin typeface="Times New Roman"/>
                <a:cs typeface="Times New Roman"/>
              </a:rPr>
              <a:t>U0</a:t>
            </a:r>
            <a:endParaRPr lang="fr-FR" sz="2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fr-FR" sz="2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8" name="Line 262"/>
          <xdr:cNvSpPr>
            <a:spLocks noChangeShapeType="1"/>
          </xdr:cNvSpPr>
        </xdr:nvSpPr>
        <xdr:spPr bwMode="auto">
          <a:xfrm>
            <a:off x="3216" y="1200"/>
            <a:ext cx="0" cy="384"/>
          </a:xfrm>
          <a:prstGeom prst="line">
            <a:avLst/>
          </a:prstGeom>
          <a:noFill/>
          <a:ln w="9525">
            <a:solidFill>
              <a:srgbClr val="0000FF"/>
            </a:solidFill>
            <a:round/>
            <a:headEnd type="arrow" w="med" len="med"/>
            <a:tailEnd type="arrow" w="med" len="med"/>
          </a:ln>
        </xdr:spPr>
      </xdr:sp>
      <xdr:sp macro="" textlink="">
        <xdr:nvSpPr>
          <xdr:cNvPr id="19" name="Text Box 263"/>
          <xdr:cNvSpPr txBox="1">
            <a:spLocks noChangeArrowheads="1"/>
          </xdr:cNvSpPr>
        </xdr:nvSpPr>
        <xdr:spPr bwMode="auto">
          <a:xfrm>
            <a:off x="2919" y="1272"/>
            <a:ext cx="279" cy="5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91440" tIns="45720" rIns="91440" bIns="45720" anchor="t" upright="1">
            <a:spAutoFit/>
          </a:bodyPr>
          <a:lstStyle/>
          <a:p>
            <a:pPr algn="l" rtl="0">
              <a:defRPr sz="1000"/>
            </a:pPr>
            <a:r>
              <a:rPr lang="fr-FR" sz="2400" b="0" i="0" u="none" strike="noStrike" baseline="0">
                <a:solidFill>
                  <a:srgbClr val="333399"/>
                </a:solidFill>
                <a:latin typeface="Times New Roman"/>
                <a:cs typeface="Times New Roman"/>
              </a:rPr>
              <a:t>h0</a:t>
            </a:r>
            <a:endParaRPr lang="fr-FR" sz="2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fr-FR" sz="2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20" name="Arc 264"/>
          <xdr:cNvSpPr>
            <a:spLocks/>
          </xdr:cNvSpPr>
        </xdr:nvSpPr>
        <xdr:spPr bwMode="auto">
          <a:xfrm>
            <a:off x="1584" y="1345"/>
            <a:ext cx="239" cy="190"/>
          </a:xfrm>
          <a:custGeom>
            <a:avLst/>
            <a:gdLst>
              <a:gd name="T0" fmla="*/ 146 w 21508"/>
              <a:gd name="T1" fmla="*/ 0 h 17120"/>
              <a:gd name="T2" fmla="*/ 239 w 21508"/>
              <a:gd name="T3" fmla="*/ 168 h 17120"/>
              <a:gd name="T4" fmla="*/ 0 w 21508"/>
              <a:gd name="T5" fmla="*/ 190 h 17120"/>
              <a:gd name="T6" fmla="*/ 0 60000 65536"/>
              <a:gd name="T7" fmla="*/ 0 60000 65536"/>
              <a:gd name="T8" fmla="*/ 0 60000 65536"/>
              <a:gd name="T9" fmla="*/ 0 w 21508"/>
              <a:gd name="T10" fmla="*/ 0 h 17120"/>
              <a:gd name="T11" fmla="*/ 21508 w 21508"/>
              <a:gd name="T12" fmla="*/ 17120 h 17120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21508" h="17120" fill="none" extrusionOk="0">
                <a:moveTo>
                  <a:pt x="13170" y="-1"/>
                </a:moveTo>
                <a:cubicBezTo>
                  <a:pt x="17933" y="3664"/>
                  <a:pt x="20955" y="9147"/>
                  <a:pt x="21508" y="15131"/>
                </a:cubicBezTo>
              </a:path>
              <a:path w="21508" h="17120" stroke="0" extrusionOk="0">
                <a:moveTo>
                  <a:pt x="13170" y="-1"/>
                </a:moveTo>
                <a:cubicBezTo>
                  <a:pt x="17933" y="3664"/>
                  <a:pt x="20955" y="9147"/>
                  <a:pt x="21508" y="15131"/>
                </a:cubicBezTo>
                <a:lnTo>
                  <a:pt x="0" y="17120"/>
                </a:lnTo>
                <a:close/>
              </a:path>
            </a:pathLst>
          </a:custGeom>
          <a:noFill/>
          <a:ln w="9525">
            <a:solidFill>
              <a:srgbClr val="0000FF"/>
            </a:solidFill>
            <a:round/>
            <a:headEnd type="arrow" w="med" len="med"/>
            <a:tailEnd type="arrow" w="med" len="med"/>
          </a:ln>
        </xdr:spPr>
      </xdr:sp>
      <xdr:sp macro="" textlink="">
        <xdr:nvSpPr>
          <xdr:cNvPr id="21" name="Text Box 265"/>
          <xdr:cNvSpPr txBox="1">
            <a:spLocks noChangeArrowheads="1"/>
          </xdr:cNvSpPr>
        </xdr:nvSpPr>
        <xdr:spPr bwMode="auto">
          <a:xfrm>
            <a:off x="1833" y="1218"/>
            <a:ext cx="325" cy="5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91440" tIns="45720" rIns="91440" bIns="45720" anchor="t" upright="1">
            <a:spAutoFit/>
          </a:bodyPr>
          <a:lstStyle/>
          <a:p>
            <a:pPr algn="l" rtl="0">
              <a:defRPr sz="1000"/>
            </a:pPr>
            <a:r>
              <a:rPr lang="fr-FR" sz="2400" b="0" i="0" u="none" strike="noStrike" baseline="0">
                <a:solidFill>
                  <a:srgbClr val="333399"/>
                </a:solidFill>
                <a:latin typeface="Times New Roman"/>
                <a:cs typeface="Times New Roman"/>
              </a:rPr>
              <a:t>U1</a:t>
            </a:r>
            <a:endParaRPr lang="fr-FR" sz="2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fr-FR" sz="2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22" name="Arc 266"/>
          <xdr:cNvSpPr>
            <a:spLocks/>
          </xdr:cNvSpPr>
        </xdr:nvSpPr>
        <xdr:spPr bwMode="auto">
          <a:xfrm flipH="1">
            <a:off x="4238" y="1443"/>
            <a:ext cx="178" cy="194"/>
          </a:xfrm>
          <a:custGeom>
            <a:avLst/>
            <a:gdLst>
              <a:gd name="T0" fmla="*/ 114 w 19990"/>
              <a:gd name="T1" fmla="*/ 0 h 17434"/>
              <a:gd name="T2" fmla="*/ 178 w 19990"/>
              <a:gd name="T3" fmla="*/ 103 h 17434"/>
              <a:gd name="T4" fmla="*/ 0 w 19990"/>
              <a:gd name="T5" fmla="*/ 194 h 17434"/>
              <a:gd name="T6" fmla="*/ 0 60000 65536"/>
              <a:gd name="T7" fmla="*/ 0 60000 65536"/>
              <a:gd name="T8" fmla="*/ 0 60000 65536"/>
              <a:gd name="T9" fmla="*/ 0 w 19990"/>
              <a:gd name="T10" fmla="*/ 0 h 17434"/>
              <a:gd name="T11" fmla="*/ 19990 w 19990"/>
              <a:gd name="T12" fmla="*/ 17434 h 17434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9990" h="17434" fill="none" extrusionOk="0">
                <a:moveTo>
                  <a:pt x="12752" y="0"/>
                </a:moveTo>
                <a:cubicBezTo>
                  <a:pt x="15973" y="2356"/>
                  <a:pt x="18478" y="5558"/>
                  <a:pt x="19990" y="9251"/>
                </a:cubicBezTo>
              </a:path>
              <a:path w="19990" h="17434" stroke="0" extrusionOk="0">
                <a:moveTo>
                  <a:pt x="12752" y="0"/>
                </a:moveTo>
                <a:cubicBezTo>
                  <a:pt x="15973" y="2356"/>
                  <a:pt x="18478" y="5558"/>
                  <a:pt x="19990" y="9251"/>
                </a:cubicBezTo>
                <a:lnTo>
                  <a:pt x="0" y="17434"/>
                </a:lnTo>
                <a:close/>
              </a:path>
            </a:pathLst>
          </a:custGeom>
          <a:noFill/>
          <a:ln w="9525">
            <a:solidFill>
              <a:srgbClr val="0000FF"/>
            </a:solidFill>
            <a:round/>
            <a:headEnd type="arrow" w="med" len="med"/>
            <a:tailEnd type="arrow" w="med" len="med"/>
          </a:ln>
        </xdr:spPr>
      </xdr:sp>
      <xdr:sp macro="" textlink="">
        <xdr:nvSpPr>
          <xdr:cNvPr id="23" name="Text Box 267"/>
          <xdr:cNvSpPr txBox="1">
            <a:spLocks noChangeArrowheads="1"/>
          </xdr:cNvSpPr>
        </xdr:nvSpPr>
        <xdr:spPr bwMode="auto">
          <a:xfrm>
            <a:off x="4225" y="1224"/>
            <a:ext cx="325" cy="5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91440" tIns="45720" rIns="91440" bIns="45720" anchor="t" upright="1">
            <a:spAutoFit/>
          </a:bodyPr>
          <a:lstStyle/>
          <a:p>
            <a:pPr algn="l" rtl="0">
              <a:defRPr sz="1000"/>
            </a:pPr>
            <a:r>
              <a:rPr lang="fr-FR" sz="2400" b="0" i="0" u="none" strike="noStrike" baseline="0">
                <a:solidFill>
                  <a:srgbClr val="333399"/>
                </a:solidFill>
                <a:latin typeface="Times New Roman"/>
                <a:cs typeface="Times New Roman"/>
              </a:rPr>
              <a:t>U2</a:t>
            </a:r>
            <a:endParaRPr lang="fr-FR" sz="2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fr-FR" sz="2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24" name="Arc 268"/>
          <xdr:cNvSpPr>
            <a:spLocks/>
          </xdr:cNvSpPr>
        </xdr:nvSpPr>
        <xdr:spPr bwMode="auto">
          <a:xfrm>
            <a:off x="3906" y="1043"/>
            <a:ext cx="54" cy="402"/>
          </a:xfrm>
          <a:custGeom>
            <a:avLst/>
            <a:gdLst>
              <a:gd name="T0" fmla="*/ 9 w 21600"/>
              <a:gd name="T1" fmla="*/ 0 h 40588"/>
              <a:gd name="T2" fmla="*/ 24 w 21600"/>
              <a:gd name="T3" fmla="*/ 402 h 40588"/>
              <a:gd name="T4" fmla="*/ 0 w 21600"/>
              <a:gd name="T5" fmla="*/ 211 h 40588"/>
              <a:gd name="T6" fmla="*/ 0 60000 65536"/>
              <a:gd name="T7" fmla="*/ 0 60000 65536"/>
              <a:gd name="T8" fmla="*/ 0 60000 65536"/>
              <a:gd name="T9" fmla="*/ 0 w 21600"/>
              <a:gd name="T10" fmla="*/ 0 h 40588"/>
              <a:gd name="T11" fmla="*/ 21600 w 21600"/>
              <a:gd name="T12" fmla="*/ 40588 h 40588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21600" h="40588" fill="none" extrusionOk="0">
                <a:moveTo>
                  <a:pt x="3599" y="0"/>
                </a:moveTo>
                <a:cubicBezTo>
                  <a:pt x="13992" y="1756"/>
                  <a:pt x="21600" y="10757"/>
                  <a:pt x="21600" y="21298"/>
                </a:cubicBezTo>
                <a:cubicBezTo>
                  <a:pt x="21600" y="29455"/>
                  <a:pt x="17003" y="36917"/>
                  <a:pt x="9718" y="40588"/>
                </a:cubicBezTo>
              </a:path>
              <a:path w="21600" h="40588" stroke="0" extrusionOk="0">
                <a:moveTo>
                  <a:pt x="3599" y="0"/>
                </a:moveTo>
                <a:cubicBezTo>
                  <a:pt x="13992" y="1756"/>
                  <a:pt x="21600" y="10757"/>
                  <a:pt x="21600" y="21298"/>
                </a:cubicBezTo>
                <a:cubicBezTo>
                  <a:pt x="21600" y="29455"/>
                  <a:pt x="17003" y="36917"/>
                  <a:pt x="9718" y="40588"/>
                </a:cubicBezTo>
                <a:lnTo>
                  <a:pt x="0" y="21298"/>
                </a:lnTo>
                <a:close/>
              </a:path>
            </a:pathLst>
          </a:custGeom>
          <a:noFill/>
          <a:ln w="9525">
            <a:solidFill>
              <a:srgbClr val="0000FF"/>
            </a:solidFill>
            <a:round/>
            <a:headEnd type="arrow" w="med" len="med"/>
            <a:tailEnd type="arrow" w="med" len="med"/>
          </a:ln>
        </xdr:spPr>
      </xdr:sp>
      <xdr:sp macro="" textlink="">
        <xdr:nvSpPr>
          <xdr:cNvPr id="25" name="Text Box 269"/>
          <xdr:cNvSpPr txBox="1">
            <a:spLocks noChangeArrowheads="1"/>
          </xdr:cNvSpPr>
        </xdr:nvSpPr>
        <xdr:spPr bwMode="auto">
          <a:xfrm>
            <a:off x="3933" y="1038"/>
            <a:ext cx="221" cy="5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91440" tIns="45720" rIns="91440" bIns="45720" anchor="t" upright="1">
            <a:spAutoFit/>
          </a:bodyPr>
          <a:lstStyle/>
          <a:p>
            <a:pPr algn="l" rtl="0">
              <a:defRPr sz="1000"/>
            </a:pPr>
            <a:r>
              <a:rPr lang="fr-FR" sz="2400" b="0" i="0" u="none" strike="noStrike" baseline="0">
                <a:solidFill>
                  <a:srgbClr val="333399"/>
                </a:solidFill>
                <a:latin typeface="Times New Roman"/>
                <a:cs typeface="Times New Roman"/>
              </a:rPr>
              <a:t>U</a:t>
            </a:r>
            <a:endParaRPr lang="fr-FR" sz="2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fr-FR" sz="2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26" name="Line 270"/>
          <xdr:cNvSpPr>
            <a:spLocks noChangeShapeType="1"/>
          </xdr:cNvSpPr>
        </xdr:nvSpPr>
        <xdr:spPr bwMode="auto">
          <a:xfrm>
            <a:off x="480" y="1824"/>
            <a:ext cx="288" cy="768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7" name="Line 271"/>
          <xdr:cNvSpPr>
            <a:spLocks noChangeShapeType="1"/>
          </xdr:cNvSpPr>
        </xdr:nvSpPr>
        <xdr:spPr bwMode="auto">
          <a:xfrm flipH="1">
            <a:off x="5108" y="1966"/>
            <a:ext cx="308" cy="678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8" name="Line 272"/>
          <xdr:cNvSpPr>
            <a:spLocks noChangeShapeType="1"/>
          </xdr:cNvSpPr>
        </xdr:nvSpPr>
        <xdr:spPr bwMode="auto">
          <a:xfrm>
            <a:off x="1314" y="1634"/>
            <a:ext cx="96" cy="4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9" name="Line 273"/>
          <xdr:cNvSpPr>
            <a:spLocks noChangeShapeType="1"/>
          </xdr:cNvSpPr>
        </xdr:nvSpPr>
        <xdr:spPr bwMode="auto">
          <a:xfrm flipH="1">
            <a:off x="4656" y="1746"/>
            <a:ext cx="140" cy="4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0" name="Text Box 274"/>
          <xdr:cNvSpPr txBox="1">
            <a:spLocks noChangeArrowheads="1"/>
          </xdr:cNvSpPr>
        </xdr:nvSpPr>
        <xdr:spPr bwMode="auto">
          <a:xfrm>
            <a:off x="884" y="1956"/>
            <a:ext cx="286" cy="5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91440" tIns="45720" rIns="91440" bIns="45720" anchor="t" upright="1">
            <a:spAutoFit/>
          </a:bodyPr>
          <a:lstStyle/>
          <a:p>
            <a:pPr algn="l" rtl="0">
              <a:defRPr sz="1000"/>
            </a:pPr>
            <a:r>
              <a:rPr lang="fr-FR" sz="2400" b="0" i="0" u="none" strike="noStrike" baseline="0">
                <a:solidFill>
                  <a:srgbClr val="333399"/>
                </a:solidFill>
                <a:latin typeface="Times New Roman"/>
                <a:cs typeface="Times New Roman"/>
              </a:rPr>
              <a:t>d1</a:t>
            </a:r>
            <a:endParaRPr lang="fr-FR" sz="2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fr-FR" sz="2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31" name="Arc 275"/>
          <xdr:cNvSpPr>
            <a:spLocks/>
          </xdr:cNvSpPr>
        </xdr:nvSpPr>
        <xdr:spPr bwMode="auto">
          <a:xfrm>
            <a:off x="3888" y="1997"/>
            <a:ext cx="1404" cy="676"/>
          </a:xfrm>
          <a:custGeom>
            <a:avLst/>
            <a:gdLst>
              <a:gd name="T0" fmla="*/ 826 w 18157"/>
              <a:gd name="T1" fmla="*/ 0 h 18774"/>
              <a:gd name="T2" fmla="*/ 1404 w 18157"/>
              <a:gd name="T3" fmla="*/ 255 h 18774"/>
              <a:gd name="T4" fmla="*/ 0 w 18157"/>
              <a:gd name="T5" fmla="*/ 676 h 18774"/>
              <a:gd name="T6" fmla="*/ 0 60000 65536"/>
              <a:gd name="T7" fmla="*/ 0 60000 65536"/>
              <a:gd name="T8" fmla="*/ 0 60000 65536"/>
              <a:gd name="T9" fmla="*/ 0 w 18157"/>
              <a:gd name="T10" fmla="*/ 0 h 18774"/>
              <a:gd name="T11" fmla="*/ 18157 w 18157"/>
              <a:gd name="T12" fmla="*/ 18774 h 18774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8157" h="18774" fill="none" extrusionOk="0">
                <a:moveTo>
                  <a:pt x="10681" y="-1"/>
                </a:moveTo>
                <a:cubicBezTo>
                  <a:pt x="13706" y="1721"/>
                  <a:pt x="16271" y="4148"/>
                  <a:pt x="18156" y="7074"/>
                </a:cubicBezTo>
              </a:path>
              <a:path w="18157" h="18774" stroke="0" extrusionOk="0">
                <a:moveTo>
                  <a:pt x="10681" y="-1"/>
                </a:moveTo>
                <a:cubicBezTo>
                  <a:pt x="13706" y="1721"/>
                  <a:pt x="16271" y="4148"/>
                  <a:pt x="18156" y="7074"/>
                </a:cubicBezTo>
                <a:lnTo>
                  <a:pt x="0" y="18774"/>
                </a:lnTo>
                <a:close/>
              </a:path>
            </a:pathLst>
          </a:custGeom>
          <a:noFill/>
          <a:ln w="9525">
            <a:solidFill>
              <a:srgbClr val="0000FF"/>
            </a:solidFill>
            <a:round/>
            <a:headEnd type="arrow" w="med" len="med"/>
            <a:tailEnd type="arrow" w="med" len="med"/>
          </a:ln>
        </xdr:spPr>
      </xdr:sp>
      <xdr:sp macro="" textlink="">
        <xdr:nvSpPr>
          <xdr:cNvPr id="32" name="Text Box 276"/>
          <xdr:cNvSpPr txBox="1">
            <a:spLocks noChangeArrowheads="1"/>
          </xdr:cNvSpPr>
        </xdr:nvSpPr>
        <xdr:spPr bwMode="auto">
          <a:xfrm>
            <a:off x="4765" y="2046"/>
            <a:ext cx="286" cy="5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91440" tIns="45720" rIns="91440" bIns="45720" anchor="t" upright="1">
            <a:spAutoFit/>
          </a:bodyPr>
          <a:lstStyle/>
          <a:p>
            <a:pPr algn="l" rtl="0">
              <a:defRPr sz="1000"/>
            </a:pPr>
            <a:r>
              <a:rPr lang="fr-FR" sz="2400" b="0" i="0" u="none" strike="noStrike" baseline="0">
                <a:solidFill>
                  <a:srgbClr val="333399"/>
                </a:solidFill>
                <a:latin typeface="Times New Roman"/>
                <a:cs typeface="Times New Roman"/>
              </a:rPr>
              <a:t>d2</a:t>
            </a:r>
            <a:endParaRPr lang="fr-FR" sz="2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fr-FR" sz="2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33" name="Text Box 277"/>
          <xdr:cNvSpPr txBox="1">
            <a:spLocks noChangeArrowheads="1"/>
          </xdr:cNvSpPr>
        </xdr:nvSpPr>
        <xdr:spPr bwMode="auto">
          <a:xfrm>
            <a:off x="3120" y="1968"/>
            <a:ext cx="182" cy="5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91440" tIns="45720" rIns="91440" bIns="45720" anchor="t" upright="1">
            <a:spAutoFit/>
          </a:bodyPr>
          <a:lstStyle/>
          <a:p>
            <a:pPr algn="l" rtl="0">
              <a:defRPr sz="1000"/>
            </a:pPr>
            <a:r>
              <a:rPr lang="fr-FR" sz="2400" b="0" i="0" u="none" strike="noStrike" baseline="0">
                <a:solidFill>
                  <a:srgbClr val="333399"/>
                </a:solidFill>
                <a:latin typeface="Times New Roman"/>
                <a:cs typeface="Times New Roman"/>
              </a:rPr>
              <a:t>d</a:t>
            </a:r>
            <a:endParaRPr lang="fr-FR" sz="2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fr-FR" sz="2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34" name="Freeform 278"/>
          <xdr:cNvSpPr>
            <a:spLocks/>
          </xdr:cNvSpPr>
        </xdr:nvSpPr>
        <xdr:spPr bwMode="auto">
          <a:xfrm>
            <a:off x="386" y="1818"/>
            <a:ext cx="322" cy="234"/>
          </a:xfrm>
          <a:custGeom>
            <a:avLst/>
            <a:gdLst>
              <a:gd name="T0" fmla="*/ 0 w 322"/>
              <a:gd name="T1" fmla="*/ 228 h 228"/>
              <a:gd name="T2" fmla="*/ 2 w 322"/>
              <a:gd name="T3" fmla="*/ 162 h 228"/>
              <a:gd name="T4" fmla="*/ 16 w 322"/>
              <a:gd name="T5" fmla="*/ 128 h 228"/>
              <a:gd name="T6" fmla="*/ 60 w 322"/>
              <a:gd name="T7" fmla="*/ 122 h 228"/>
              <a:gd name="T8" fmla="*/ 70 w 322"/>
              <a:gd name="T9" fmla="*/ 100 h 228"/>
              <a:gd name="T10" fmla="*/ 96 w 322"/>
              <a:gd name="T11" fmla="*/ 4 h 228"/>
              <a:gd name="T12" fmla="*/ 136 w 322"/>
              <a:gd name="T13" fmla="*/ 10 h 228"/>
              <a:gd name="T14" fmla="*/ 170 w 322"/>
              <a:gd name="T15" fmla="*/ 42 h 228"/>
              <a:gd name="T16" fmla="*/ 232 w 322"/>
              <a:gd name="T17" fmla="*/ 44 h 228"/>
              <a:gd name="T18" fmla="*/ 288 w 322"/>
              <a:gd name="T19" fmla="*/ 82 h 228"/>
              <a:gd name="T20" fmla="*/ 322 w 322"/>
              <a:gd name="T21" fmla="*/ 92 h 228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322"/>
              <a:gd name="T34" fmla="*/ 0 h 228"/>
              <a:gd name="T35" fmla="*/ 322 w 322"/>
              <a:gd name="T36" fmla="*/ 228 h 228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322" h="228">
                <a:moveTo>
                  <a:pt x="0" y="228"/>
                </a:moveTo>
                <a:cubicBezTo>
                  <a:pt x="1" y="206"/>
                  <a:pt x="1" y="184"/>
                  <a:pt x="2" y="162"/>
                </a:cubicBezTo>
                <a:cubicBezTo>
                  <a:pt x="2" y="154"/>
                  <a:pt x="10" y="132"/>
                  <a:pt x="16" y="128"/>
                </a:cubicBezTo>
                <a:cubicBezTo>
                  <a:pt x="25" y="123"/>
                  <a:pt x="53" y="122"/>
                  <a:pt x="60" y="122"/>
                </a:cubicBezTo>
                <a:cubicBezTo>
                  <a:pt x="69" y="116"/>
                  <a:pt x="68" y="110"/>
                  <a:pt x="70" y="100"/>
                </a:cubicBezTo>
                <a:cubicBezTo>
                  <a:pt x="58" y="69"/>
                  <a:pt x="79" y="30"/>
                  <a:pt x="96" y="4"/>
                </a:cubicBezTo>
                <a:cubicBezTo>
                  <a:pt x="100" y="4"/>
                  <a:pt x="127" y="0"/>
                  <a:pt x="136" y="10"/>
                </a:cubicBezTo>
                <a:cubicBezTo>
                  <a:pt x="146" y="21"/>
                  <a:pt x="152" y="40"/>
                  <a:pt x="170" y="42"/>
                </a:cubicBezTo>
                <a:cubicBezTo>
                  <a:pt x="191" y="44"/>
                  <a:pt x="211" y="43"/>
                  <a:pt x="232" y="44"/>
                </a:cubicBezTo>
                <a:cubicBezTo>
                  <a:pt x="246" y="58"/>
                  <a:pt x="270" y="76"/>
                  <a:pt x="288" y="82"/>
                </a:cubicBezTo>
                <a:cubicBezTo>
                  <a:pt x="289" y="82"/>
                  <a:pt x="322" y="96"/>
                  <a:pt x="322" y="92"/>
                </a:cubicBezTo>
              </a:path>
            </a:pathLst>
          </a:cu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5" name="Freeform 279"/>
          <xdr:cNvSpPr>
            <a:spLocks/>
          </xdr:cNvSpPr>
        </xdr:nvSpPr>
        <xdr:spPr bwMode="auto">
          <a:xfrm>
            <a:off x="5237" y="1955"/>
            <a:ext cx="255" cy="157"/>
          </a:xfrm>
          <a:custGeom>
            <a:avLst/>
            <a:gdLst>
              <a:gd name="T0" fmla="*/ 234 w 234"/>
              <a:gd name="T1" fmla="*/ 145 h 145"/>
              <a:gd name="T2" fmla="*/ 228 w 234"/>
              <a:gd name="T3" fmla="*/ 113 h 145"/>
              <a:gd name="T4" fmla="*/ 216 w 234"/>
              <a:gd name="T5" fmla="*/ 81 h 145"/>
              <a:gd name="T6" fmla="*/ 202 w 234"/>
              <a:gd name="T7" fmla="*/ 61 h 145"/>
              <a:gd name="T8" fmla="*/ 184 w 234"/>
              <a:gd name="T9" fmla="*/ 27 h 145"/>
              <a:gd name="T10" fmla="*/ 168 w 234"/>
              <a:gd name="T11" fmla="*/ 13 h 145"/>
              <a:gd name="T12" fmla="*/ 132 w 234"/>
              <a:gd name="T13" fmla="*/ 9 h 145"/>
              <a:gd name="T14" fmla="*/ 92 w 234"/>
              <a:gd name="T15" fmla="*/ 25 h 145"/>
              <a:gd name="T16" fmla="*/ 38 w 234"/>
              <a:gd name="T17" fmla="*/ 25 h 145"/>
              <a:gd name="T18" fmla="*/ 0 w 234"/>
              <a:gd name="T19" fmla="*/ 33 h 145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234"/>
              <a:gd name="T31" fmla="*/ 0 h 145"/>
              <a:gd name="T32" fmla="*/ 234 w 234"/>
              <a:gd name="T33" fmla="*/ 145 h 145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234" h="145">
                <a:moveTo>
                  <a:pt x="234" y="145"/>
                </a:moveTo>
                <a:cubicBezTo>
                  <a:pt x="231" y="134"/>
                  <a:pt x="231" y="124"/>
                  <a:pt x="228" y="113"/>
                </a:cubicBezTo>
                <a:cubicBezTo>
                  <a:pt x="225" y="102"/>
                  <a:pt x="219" y="92"/>
                  <a:pt x="216" y="81"/>
                </a:cubicBezTo>
                <a:cubicBezTo>
                  <a:pt x="219" y="63"/>
                  <a:pt x="214" y="69"/>
                  <a:pt x="202" y="61"/>
                </a:cubicBezTo>
                <a:cubicBezTo>
                  <a:pt x="199" y="49"/>
                  <a:pt x="192" y="37"/>
                  <a:pt x="184" y="27"/>
                </a:cubicBezTo>
                <a:cubicBezTo>
                  <a:pt x="179" y="22"/>
                  <a:pt x="168" y="13"/>
                  <a:pt x="168" y="13"/>
                </a:cubicBezTo>
                <a:cubicBezTo>
                  <a:pt x="159" y="0"/>
                  <a:pt x="146" y="6"/>
                  <a:pt x="132" y="9"/>
                </a:cubicBezTo>
                <a:cubicBezTo>
                  <a:pt x="119" y="15"/>
                  <a:pt x="106" y="20"/>
                  <a:pt x="92" y="25"/>
                </a:cubicBezTo>
                <a:cubicBezTo>
                  <a:pt x="68" y="23"/>
                  <a:pt x="59" y="21"/>
                  <a:pt x="38" y="25"/>
                </a:cubicBezTo>
                <a:cubicBezTo>
                  <a:pt x="24" y="34"/>
                  <a:pt x="17" y="33"/>
                  <a:pt x="0" y="33"/>
                </a:cubicBezTo>
              </a:path>
            </a:pathLst>
          </a:cu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6" name="Freeform 280"/>
          <xdr:cNvSpPr>
            <a:spLocks/>
          </xdr:cNvSpPr>
        </xdr:nvSpPr>
        <xdr:spPr bwMode="auto">
          <a:xfrm>
            <a:off x="1208" y="1627"/>
            <a:ext cx="240" cy="145"/>
          </a:xfrm>
          <a:custGeom>
            <a:avLst/>
            <a:gdLst>
              <a:gd name="T0" fmla="*/ 0 w 240"/>
              <a:gd name="T1" fmla="*/ 139 h 139"/>
              <a:gd name="T2" fmla="*/ 20 w 240"/>
              <a:gd name="T3" fmla="*/ 121 h 139"/>
              <a:gd name="T4" fmla="*/ 42 w 240"/>
              <a:gd name="T5" fmla="*/ 83 h 139"/>
              <a:gd name="T6" fmla="*/ 90 w 240"/>
              <a:gd name="T7" fmla="*/ 13 h 139"/>
              <a:gd name="T8" fmla="*/ 130 w 240"/>
              <a:gd name="T9" fmla="*/ 7 h 139"/>
              <a:gd name="T10" fmla="*/ 180 w 240"/>
              <a:gd name="T11" fmla="*/ 65 h 139"/>
              <a:gd name="T12" fmla="*/ 240 w 240"/>
              <a:gd name="T13" fmla="*/ 87 h 139"/>
              <a:gd name="T14" fmla="*/ 0 60000 65536"/>
              <a:gd name="T15" fmla="*/ 0 60000 65536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w 240"/>
              <a:gd name="T22" fmla="*/ 0 h 139"/>
              <a:gd name="T23" fmla="*/ 240 w 240"/>
              <a:gd name="T24" fmla="*/ 139 h 139"/>
            </a:gdLst>
            <a:ahLst/>
            <a:cxnLst>
              <a:cxn ang="T14">
                <a:pos x="T0" y="T1"/>
              </a:cxn>
              <a:cxn ang="T15">
                <a:pos x="T2" y="T3"/>
              </a:cxn>
              <a:cxn ang="T16">
                <a:pos x="T4" y="T5"/>
              </a:cxn>
              <a:cxn ang="T17">
                <a:pos x="T6" y="T7"/>
              </a:cxn>
              <a:cxn ang="T18">
                <a:pos x="T8" y="T9"/>
              </a:cxn>
              <a:cxn ang="T19">
                <a:pos x="T10" y="T11"/>
              </a:cxn>
              <a:cxn ang="T20">
                <a:pos x="T12" y="T13"/>
              </a:cxn>
            </a:cxnLst>
            <a:rect l="T21" t="T22" r="T23" b="T24"/>
            <a:pathLst>
              <a:path w="240" h="139">
                <a:moveTo>
                  <a:pt x="0" y="139"/>
                </a:moveTo>
                <a:cubicBezTo>
                  <a:pt x="11" y="134"/>
                  <a:pt x="15" y="132"/>
                  <a:pt x="20" y="121"/>
                </a:cubicBezTo>
                <a:cubicBezTo>
                  <a:pt x="23" y="101"/>
                  <a:pt x="21" y="88"/>
                  <a:pt x="42" y="83"/>
                </a:cubicBezTo>
                <a:cubicBezTo>
                  <a:pt x="66" y="67"/>
                  <a:pt x="62" y="22"/>
                  <a:pt x="90" y="13"/>
                </a:cubicBezTo>
                <a:cubicBezTo>
                  <a:pt x="103" y="0"/>
                  <a:pt x="108" y="5"/>
                  <a:pt x="130" y="7"/>
                </a:cubicBezTo>
                <a:cubicBezTo>
                  <a:pt x="151" y="21"/>
                  <a:pt x="158" y="51"/>
                  <a:pt x="180" y="65"/>
                </a:cubicBezTo>
                <a:cubicBezTo>
                  <a:pt x="191" y="82"/>
                  <a:pt x="220" y="87"/>
                  <a:pt x="240" y="87"/>
                </a:cubicBezTo>
              </a:path>
            </a:pathLst>
          </a:cu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7" name="Freeform 281"/>
          <xdr:cNvSpPr>
            <a:spLocks/>
          </xdr:cNvSpPr>
        </xdr:nvSpPr>
        <xdr:spPr bwMode="auto">
          <a:xfrm>
            <a:off x="4642" y="1735"/>
            <a:ext cx="254" cy="137"/>
          </a:xfrm>
          <a:custGeom>
            <a:avLst/>
            <a:gdLst>
              <a:gd name="T0" fmla="*/ 0 w 248"/>
              <a:gd name="T1" fmla="*/ 66 h 136"/>
              <a:gd name="T2" fmla="*/ 42 w 248"/>
              <a:gd name="T3" fmla="*/ 44 h 136"/>
              <a:gd name="T4" fmla="*/ 78 w 248"/>
              <a:gd name="T5" fmla="*/ 30 h 136"/>
              <a:gd name="T6" fmla="*/ 98 w 248"/>
              <a:gd name="T7" fmla="*/ 16 h 136"/>
              <a:gd name="T8" fmla="*/ 146 w 248"/>
              <a:gd name="T9" fmla="*/ 8 h 136"/>
              <a:gd name="T10" fmla="*/ 210 w 248"/>
              <a:gd name="T11" fmla="*/ 66 h 136"/>
              <a:gd name="T12" fmla="*/ 232 w 248"/>
              <a:gd name="T13" fmla="*/ 102 h 136"/>
              <a:gd name="T14" fmla="*/ 248 w 248"/>
              <a:gd name="T15" fmla="*/ 136 h 136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w 248"/>
              <a:gd name="T25" fmla="*/ 0 h 136"/>
              <a:gd name="T26" fmla="*/ 248 w 248"/>
              <a:gd name="T27" fmla="*/ 136 h 136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T24" t="T25" r="T26" b="T27"/>
            <a:pathLst>
              <a:path w="248" h="136">
                <a:moveTo>
                  <a:pt x="0" y="66"/>
                </a:moveTo>
                <a:cubicBezTo>
                  <a:pt x="12" y="51"/>
                  <a:pt x="24" y="48"/>
                  <a:pt x="42" y="44"/>
                </a:cubicBezTo>
                <a:cubicBezTo>
                  <a:pt x="53" y="38"/>
                  <a:pt x="67" y="36"/>
                  <a:pt x="78" y="30"/>
                </a:cubicBezTo>
                <a:cubicBezTo>
                  <a:pt x="86" y="26"/>
                  <a:pt x="89" y="19"/>
                  <a:pt x="98" y="16"/>
                </a:cubicBezTo>
                <a:cubicBezTo>
                  <a:pt x="114" y="0"/>
                  <a:pt x="114" y="6"/>
                  <a:pt x="146" y="8"/>
                </a:cubicBezTo>
                <a:cubicBezTo>
                  <a:pt x="172" y="17"/>
                  <a:pt x="198" y="42"/>
                  <a:pt x="210" y="66"/>
                </a:cubicBezTo>
                <a:cubicBezTo>
                  <a:pt x="216" y="78"/>
                  <a:pt x="223" y="93"/>
                  <a:pt x="232" y="102"/>
                </a:cubicBezTo>
                <a:cubicBezTo>
                  <a:pt x="236" y="115"/>
                  <a:pt x="242" y="124"/>
                  <a:pt x="248" y="136"/>
                </a:cubicBezTo>
              </a:path>
            </a:pathLst>
          </a:cu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8" name="Text Box 282"/>
          <xdr:cNvSpPr txBox="1">
            <a:spLocks noChangeArrowheads="1"/>
          </xdr:cNvSpPr>
        </xdr:nvSpPr>
        <xdr:spPr bwMode="auto">
          <a:xfrm>
            <a:off x="969" y="1326"/>
            <a:ext cx="351" cy="5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91440" tIns="45720" rIns="91440" bIns="45720" anchor="t" upright="1">
            <a:spAutoFit/>
          </a:bodyPr>
          <a:lstStyle/>
          <a:p>
            <a:pPr algn="l" rtl="0">
              <a:defRPr sz="1000"/>
            </a:pPr>
            <a:r>
              <a:rPr lang="fr-FR" sz="2400" b="0" i="0" u="none" strike="noStrike" baseline="0">
                <a:solidFill>
                  <a:srgbClr val="FF0000"/>
                </a:solidFill>
                <a:latin typeface="Times New Roman"/>
                <a:cs typeface="Times New Roman"/>
              </a:rPr>
              <a:t>h1’</a:t>
            </a:r>
            <a:endParaRPr lang="fr-FR" sz="2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fr-FR" sz="2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39" name="Text Box 283"/>
          <xdr:cNvSpPr txBox="1">
            <a:spLocks noChangeArrowheads="1"/>
          </xdr:cNvSpPr>
        </xdr:nvSpPr>
        <xdr:spPr bwMode="auto">
          <a:xfrm>
            <a:off x="4752" y="1440"/>
            <a:ext cx="351" cy="5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91440" tIns="45720" rIns="91440" bIns="45720" anchor="t" upright="1">
            <a:spAutoFit/>
          </a:bodyPr>
          <a:lstStyle/>
          <a:p>
            <a:pPr algn="l" rtl="0">
              <a:defRPr sz="1000"/>
            </a:pPr>
            <a:r>
              <a:rPr lang="fr-FR" sz="2400" b="0" i="0" u="none" strike="noStrike" baseline="0">
                <a:solidFill>
                  <a:srgbClr val="FF0000"/>
                </a:solidFill>
                <a:latin typeface="Times New Roman"/>
                <a:cs typeface="Times New Roman"/>
              </a:rPr>
              <a:t>h2’</a:t>
            </a:r>
            <a:endParaRPr lang="fr-FR" sz="2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fr-FR" sz="2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4"/>
  <sheetViews>
    <sheetView tabSelected="1" workbookViewId="0">
      <selection activeCell="P39" sqref="P39"/>
    </sheetView>
  </sheetViews>
  <sheetFormatPr baseColWidth="10" defaultRowHeight="15"/>
  <sheetData>
    <row r="1" spans="1:15" ht="34.5" customHeight="1">
      <c r="A1" s="49" t="s">
        <v>120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47"/>
      <c r="O1" s="47"/>
    </row>
    <row r="5" spans="1:15">
      <c r="K5" s="1"/>
      <c r="L5" s="1"/>
    </row>
    <row r="6" spans="1:15">
      <c r="K6" s="48"/>
      <c r="L6" s="1"/>
    </row>
    <row r="7" spans="1:15">
      <c r="K7" s="1"/>
      <c r="L7" s="1"/>
    </row>
    <row r="8" spans="1:15">
      <c r="K8" s="1"/>
      <c r="L8" s="1"/>
    </row>
    <row r="9" spans="1:15">
      <c r="K9" s="1"/>
      <c r="L9" s="1"/>
    </row>
    <row r="10" spans="1:15">
      <c r="K10" s="1"/>
      <c r="L10" s="1"/>
    </row>
    <row r="11" spans="1:15">
      <c r="K11" s="1"/>
      <c r="L11" s="1"/>
    </row>
    <row r="12" spans="1:15">
      <c r="K12" s="1"/>
      <c r="L12" s="1"/>
    </row>
    <row r="13" spans="1:15">
      <c r="K13" s="1"/>
      <c r="L13" s="1"/>
    </row>
    <row r="14" spans="1:15">
      <c r="K14" s="1"/>
      <c r="L14" s="1"/>
    </row>
    <row r="15" spans="1:15">
      <c r="K15" s="1"/>
      <c r="L15" s="1"/>
    </row>
    <row r="16" spans="1:15">
      <c r="K16" s="1"/>
      <c r="L16" s="1"/>
    </row>
    <row r="17" spans="1:13">
      <c r="K17" s="1"/>
      <c r="L17" s="1"/>
    </row>
    <row r="18" spans="1:13">
      <c r="K18" s="1"/>
      <c r="L18" s="1"/>
    </row>
    <row r="19" spans="1:13">
      <c r="K19" s="1"/>
      <c r="L19" s="1"/>
    </row>
    <row r="20" spans="1:13">
      <c r="K20" s="1"/>
      <c r="L20" s="1"/>
    </row>
    <row r="21" spans="1:13">
      <c r="K21" s="1"/>
      <c r="L21" s="1"/>
    </row>
    <row r="22" spans="1:13">
      <c r="K22" s="1"/>
      <c r="L22" s="1"/>
    </row>
    <row r="23" spans="1:13">
      <c r="E23" s="2" t="s">
        <v>0</v>
      </c>
      <c r="K23" s="1"/>
      <c r="L23" s="1"/>
    </row>
    <row r="24" spans="1:13">
      <c r="A24" s="3" t="s">
        <v>123</v>
      </c>
      <c r="B24" s="4"/>
      <c r="E24" s="5" t="s">
        <v>1</v>
      </c>
      <c r="K24" s="1"/>
      <c r="L24" s="1"/>
    </row>
    <row r="25" spans="1:13">
      <c r="I25" s="6"/>
      <c r="K25" s="1"/>
      <c r="L25" s="1"/>
    </row>
    <row r="26" spans="1:13">
      <c r="A26" s="7" t="s">
        <v>2</v>
      </c>
      <c r="B26" s="7"/>
      <c r="C26" s="8"/>
      <c r="D26" s="9" t="s">
        <v>3</v>
      </c>
      <c r="E26" s="10"/>
      <c r="H26" s="7" t="s">
        <v>4</v>
      </c>
      <c r="I26" s="7"/>
      <c r="J26" s="11"/>
      <c r="K26" s="9" t="s">
        <v>5</v>
      </c>
      <c r="L26" s="7"/>
      <c r="M26" s="12" t="s">
        <v>6</v>
      </c>
    </row>
    <row r="27" spans="1:13">
      <c r="A27" s="13"/>
      <c r="B27" s="14"/>
      <c r="C27" s="14"/>
      <c r="D27" s="15" t="s">
        <v>7</v>
      </c>
      <c r="E27" s="16"/>
      <c r="H27" s="13"/>
      <c r="I27" s="14"/>
      <c r="J27" s="14"/>
      <c r="K27" s="14"/>
      <c r="L27" s="14"/>
      <c r="M27" s="17" t="s">
        <v>8</v>
      </c>
    </row>
    <row r="28" spans="1:13">
      <c r="A28" s="13"/>
      <c r="B28" s="14"/>
      <c r="C28" s="14"/>
      <c r="D28" s="14"/>
      <c r="E28" s="18"/>
      <c r="H28" s="13"/>
      <c r="I28" s="14"/>
      <c r="J28" s="19"/>
      <c r="K28" s="14"/>
      <c r="L28" s="14"/>
      <c r="M28" s="18"/>
    </row>
    <row r="29" spans="1:13">
      <c r="A29" s="13" t="s">
        <v>9</v>
      </c>
      <c r="B29" s="14"/>
      <c r="C29" s="14"/>
      <c r="D29" s="14" t="s">
        <v>10</v>
      </c>
      <c r="E29" s="20">
        <v>480</v>
      </c>
      <c r="H29" s="21" t="s">
        <v>11</v>
      </c>
      <c r="I29" s="15"/>
      <c r="J29" s="15"/>
      <c r="K29" s="14"/>
      <c r="L29" s="14">
        <f>E29</f>
        <v>480</v>
      </c>
      <c r="M29" s="18">
        <f>E29</f>
        <v>480</v>
      </c>
    </row>
    <row r="30" spans="1:13">
      <c r="A30" s="13" t="s">
        <v>12</v>
      </c>
      <c r="B30" s="14"/>
      <c r="C30" s="14"/>
      <c r="D30" s="14" t="s">
        <v>13</v>
      </c>
      <c r="E30" s="20">
        <v>50</v>
      </c>
      <c r="H30" s="13"/>
      <c r="I30" s="14"/>
      <c r="J30" s="14"/>
      <c r="K30" s="14"/>
      <c r="L30" s="14">
        <f>E30</f>
        <v>50</v>
      </c>
      <c r="M30" s="18">
        <f>E30</f>
        <v>50</v>
      </c>
    </row>
    <row r="31" spans="1:13">
      <c r="A31" s="13" t="s">
        <v>14</v>
      </c>
      <c r="B31" s="14"/>
      <c r="C31" s="14"/>
      <c r="D31" s="14" t="s">
        <v>15</v>
      </c>
      <c r="E31" s="22">
        <v>8500</v>
      </c>
      <c r="H31" s="13"/>
      <c r="I31" s="14"/>
      <c r="J31" s="14"/>
      <c r="K31" s="14"/>
      <c r="L31" s="14">
        <f>E31</f>
        <v>8500</v>
      </c>
      <c r="M31" s="18">
        <f>E31</f>
        <v>8500</v>
      </c>
    </row>
    <row r="32" spans="1:13">
      <c r="A32" s="13" t="s">
        <v>16</v>
      </c>
      <c r="B32" s="14"/>
      <c r="C32" s="14"/>
      <c r="D32" s="14" t="s">
        <v>17</v>
      </c>
      <c r="E32" s="20">
        <v>6</v>
      </c>
      <c r="H32" s="13"/>
      <c r="I32" s="14"/>
      <c r="J32" s="14"/>
      <c r="K32" s="14"/>
      <c r="L32" s="14">
        <f>E32</f>
        <v>6</v>
      </c>
      <c r="M32" s="18">
        <f>E32</f>
        <v>6</v>
      </c>
    </row>
    <row r="33" spans="1:13">
      <c r="A33" s="13" t="s">
        <v>18</v>
      </c>
      <c r="B33" s="14"/>
      <c r="C33" s="14"/>
      <c r="D33" s="14" t="s">
        <v>19</v>
      </c>
      <c r="E33" s="20">
        <v>2</v>
      </c>
      <c r="H33" s="13"/>
      <c r="I33" s="14"/>
      <c r="J33" s="14"/>
      <c r="K33" s="14"/>
      <c r="L33" s="14">
        <f>E33</f>
        <v>2</v>
      </c>
      <c r="M33" s="18">
        <f>E33</f>
        <v>2</v>
      </c>
    </row>
    <row r="34" spans="1:13">
      <c r="A34" s="13" t="s">
        <v>20</v>
      </c>
      <c r="B34" s="14"/>
      <c r="C34" s="14"/>
      <c r="D34" s="14" t="s">
        <v>21</v>
      </c>
      <c r="E34" s="18">
        <f>E30/E31-SQRT(2*E32/E31)-SQRT(2*E33/E31)</f>
        <v>-5</v>
      </c>
      <c r="H34" s="13" t="s">
        <v>22</v>
      </c>
      <c r="I34" s="14"/>
      <c r="J34" s="14"/>
      <c r="K34" s="14" t="s">
        <v>23</v>
      </c>
      <c r="L34" s="14">
        <f>SQRT(17*L32)</f>
        <v>10</v>
      </c>
      <c r="M34" s="20">
        <v>5</v>
      </c>
    </row>
    <row r="35" spans="1:13">
      <c r="A35" s="13" t="s">
        <v>24</v>
      </c>
      <c r="B35" s="14"/>
      <c r="C35" s="14"/>
      <c r="D35" s="14"/>
      <c r="E35" s="20" t="s">
        <v>121</v>
      </c>
      <c r="H35" s="13" t="s">
        <v>22</v>
      </c>
      <c r="I35" s="14"/>
      <c r="J35" s="14"/>
      <c r="K35" s="14" t="s">
        <v>25</v>
      </c>
      <c r="L35" s="14">
        <f>SQRT(17*L33)</f>
        <v>5</v>
      </c>
      <c r="M35" s="20">
        <v>10</v>
      </c>
    </row>
    <row r="36" spans="1:13">
      <c r="A36" s="13" t="s">
        <v>26</v>
      </c>
      <c r="B36" s="14"/>
      <c r="C36" s="14"/>
      <c r="D36" s="14"/>
      <c r="E36" s="20" t="s">
        <v>119</v>
      </c>
      <c r="H36" s="13" t="s">
        <v>122</v>
      </c>
      <c r="I36" s="14"/>
      <c r="J36" s="14"/>
      <c r="K36" s="14" t="s">
        <v>27</v>
      </c>
      <c r="L36" s="14">
        <v>0</v>
      </c>
      <c r="M36" s="20">
        <v>100</v>
      </c>
    </row>
    <row r="37" spans="1:13">
      <c r="A37" s="13" t="s">
        <v>28</v>
      </c>
      <c r="B37" s="14"/>
      <c r="C37" s="14"/>
      <c r="D37" s="14" t="s">
        <v>29</v>
      </c>
      <c r="E37" s="23">
        <f>IF(E35="H",0.0025,IF(E36="water",0.045,0.015))</f>
        <v>2</v>
      </c>
      <c r="H37" s="13" t="s">
        <v>122</v>
      </c>
      <c r="I37" s="14"/>
      <c r="J37" s="14"/>
      <c r="K37" s="14" t="s">
        <v>30</v>
      </c>
      <c r="L37" s="14">
        <v>0</v>
      </c>
      <c r="M37" s="20">
        <v>40</v>
      </c>
    </row>
    <row r="38" spans="1:13">
      <c r="A38" s="13" t="s">
        <v>31</v>
      </c>
      <c r="B38" s="14"/>
      <c r="C38" s="14"/>
      <c r="D38" s="14" t="s">
        <v>32</v>
      </c>
      <c r="E38" s="18">
        <f>2.2*E30*POWER(E29/E31/E31,(1/3))</f>
        <v>2</v>
      </c>
      <c r="H38" s="13" t="s">
        <v>33</v>
      </c>
      <c r="I38" s="14"/>
      <c r="J38" s="14" t="str">
        <f>CONCATENATE(M34*0.8," km")</f>
        <v>4 km</v>
      </c>
      <c r="K38" s="14" t="str">
        <f>CONCATENATE(M32,"m Max")</f>
        <v>6m Max</v>
      </c>
      <c r="L38" s="14"/>
      <c r="M38" s="22" t="s">
        <v>34</v>
      </c>
    </row>
    <row r="39" spans="1:13">
      <c r="A39" s="13" t="s">
        <v>35</v>
      </c>
      <c r="B39" s="14"/>
      <c r="C39" s="14"/>
      <c r="D39" s="14" t="s">
        <v>36</v>
      </c>
      <c r="E39" s="18" t="e">
        <f>9.6*E32*POWER(E29*E29/E31,(1/3))*1*POWER(10,-3)</f>
        <v>#VALUE!</v>
      </c>
      <c r="H39" s="13" t="s">
        <v>33</v>
      </c>
      <c r="I39" s="14"/>
      <c r="J39" s="14" t="str">
        <f>CONCATENATE(M35*0.8," km")</f>
        <v>8 km</v>
      </c>
      <c r="K39" s="14" t="str">
        <f>CONCATENATE(M33,"m Max")</f>
        <v>2m Max</v>
      </c>
      <c r="L39" s="14"/>
      <c r="M39" s="22" t="s">
        <v>34</v>
      </c>
    </row>
    <row r="40" spans="1:13">
      <c r="A40" s="13" t="s">
        <v>37</v>
      </c>
      <c r="B40" s="14"/>
      <c r="C40" s="14"/>
      <c r="D40" s="14" t="s">
        <v>38</v>
      </c>
      <c r="E40" s="18">
        <f>9.6*E33*POWER(E29*E29/E31,(1/3))*1*POWER(10,-3)</f>
        <v>5</v>
      </c>
      <c r="H40" s="13" t="s">
        <v>39</v>
      </c>
      <c r="I40" s="14"/>
      <c r="J40" s="14"/>
      <c r="K40" s="14" t="s">
        <v>40</v>
      </c>
      <c r="L40" s="14">
        <f>-L34/L31*1000</f>
        <v>-1</v>
      </c>
      <c r="M40" s="18">
        <f>(M36-M32)/M34-M34/(2*M31/1000)</f>
        <v>18</v>
      </c>
    </row>
    <row r="41" spans="1:13">
      <c r="A41" s="13" t="s">
        <v>41</v>
      </c>
      <c r="B41" s="14" t="s">
        <v>42</v>
      </c>
      <c r="C41" s="14"/>
      <c r="D41" s="14" t="s">
        <v>43</v>
      </c>
      <c r="E41" s="18">
        <f>10*LOG10(E38)-17.6*E38+11</f>
        <v>-22</v>
      </c>
      <c r="H41" s="13" t="s">
        <v>39</v>
      </c>
      <c r="I41" s="14"/>
      <c r="J41" s="14"/>
      <c r="K41" s="14" t="s">
        <v>44</v>
      </c>
      <c r="L41" s="14">
        <f>-L35/L31*1000</f>
        <v>0</v>
      </c>
      <c r="M41" s="18">
        <f>(M37-M33)/M35-M35/(2*M31/1000)</f>
        <v>3</v>
      </c>
    </row>
    <row r="42" spans="1:13">
      <c r="A42" s="13" t="s">
        <v>41</v>
      </c>
      <c r="B42" s="14" t="s">
        <v>42</v>
      </c>
      <c r="C42" s="14"/>
      <c r="D42" s="14" t="s">
        <v>45</v>
      </c>
      <c r="E42" s="18">
        <f>IF(E39&lt;10*E37,2+20*LOG10(E37)+9*LOG10(E39/E37)*(LOG10(E39/E37)+1),IF(E39&lt;2,20*LOG10(E39+0.1*POWER(E39,3)),17.6*SQRT(E39-1.1)-5*LOG10(E39-1.1)-8))</f>
        <v>-15</v>
      </c>
      <c r="H42" s="13" t="s">
        <v>46</v>
      </c>
      <c r="I42" s="14"/>
      <c r="J42" s="14"/>
      <c r="K42" s="14"/>
      <c r="L42" s="14"/>
      <c r="M42" s="18">
        <f>-L40+M40</f>
        <v>19</v>
      </c>
    </row>
    <row r="43" spans="1:13">
      <c r="A43" s="13" t="s">
        <v>41</v>
      </c>
      <c r="B43" s="14" t="s">
        <v>42</v>
      </c>
      <c r="C43" s="14"/>
      <c r="D43" s="14" t="s">
        <v>47</v>
      </c>
      <c r="E43" s="18">
        <f>IF(E40&lt;10*E37,2+20*LOG10(E37)+9*LOG10(E40/E37)*(LOG10(E40/E37)+1),IF(E40&lt;2,20*LOG10(E40+0.1*POWER(E40,3)),17.6*SQRT(E40-1.1)-5*LOG10(E40-1.1)-8))</f>
        <v>-24</v>
      </c>
      <c r="H43" s="13" t="s">
        <v>48</v>
      </c>
      <c r="I43" s="14"/>
      <c r="J43" s="14"/>
      <c r="K43" s="14"/>
      <c r="L43" s="14"/>
      <c r="M43" s="18">
        <f>-L41+M41</f>
        <v>3</v>
      </c>
    </row>
    <row r="44" spans="1:13">
      <c r="A44" s="13" t="s">
        <v>49</v>
      </c>
      <c r="B44" s="14"/>
      <c r="C44" s="14"/>
      <c r="D44" s="14" t="s">
        <v>50</v>
      </c>
      <c r="E44" s="18">
        <f>SUM(E41:E43)</f>
        <v>-62</v>
      </c>
      <c r="H44" s="13" t="s">
        <v>51</v>
      </c>
      <c r="I44" s="14"/>
      <c r="J44" s="14"/>
      <c r="K44" s="14" t="s">
        <v>52</v>
      </c>
      <c r="L44" s="14">
        <f>L30/L31*1000</f>
        <v>5</v>
      </c>
      <c r="M44" s="18">
        <f>M30/M31*1000</f>
        <v>5</v>
      </c>
    </row>
    <row r="45" spans="1:13">
      <c r="A45" s="13" t="s">
        <v>53</v>
      </c>
      <c r="B45" s="14"/>
      <c r="C45" s="14"/>
      <c r="D45" s="14" t="s">
        <v>54</v>
      </c>
      <c r="E45" s="24">
        <f>20*LOG10(E29)</f>
        <v>53</v>
      </c>
      <c r="H45" s="13" t="s">
        <v>55</v>
      </c>
      <c r="I45" s="14"/>
      <c r="J45" s="14"/>
      <c r="K45" s="14" t="s">
        <v>21</v>
      </c>
      <c r="L45" s="14">
        <f>SUM(L40,L41,L44)</f>
        <v>4</v>
      </c>
      <c r="M45" s="18">
        <f>SUM(M40,M41,M44)</f>
        <v>27.6</v>
      </c>
    </row>
    <row r="46" spans="1:13">
      <c r="A46" s="13"/>
      <c r="B46" s="14"/>
      <c r="C46" s="14"/>
      <c r="D46" s="14" t="s">
        <v>13</v>
      </c>
      <c r="E46" s="18">
        <f>20*LOG10(E30)</f>
        <v>33</v>
      </c>
      <c r="H46" s="13" t="s">
        <v>56</v>
      </c>
      <c r="I46" s="14"/>
      <c r="J46" s="14"/>
      <c r="K46" s="14" t="s">
        <v>57</v>
      </c>
      <c r="L46" s="14" t="e">
        <f>IF(L45*L30/1000&gt;0.01,L45*L30/1000,0.01)</f>
        <v>#VALUE!</v>
      </c>
      <c r="M46" s="18">
        <f>IF(M45*M30/1000&gt;0.01,M45*M30/1000,0.01)</f>
        <v>1.38</v>
      </c>
    </row>
    <row r="47" spans="1:13">
      <c r="A47" s="13"/>
      <c r="B47" s="14"/>
      <c r="C47" s="14"/>
      <c r="D47" s="14" t="s">
        <v>58</v>
      </c>
      <c r="E47" s="18">
        <v>32.4</v>
      </c>
      <c r="H47" s="13" t="s">
        <v>59</v>
      </c>
      <c r="I47" s="14"/>
      <c r="J47" s="14"/>
      <c r="K47" s="14" t="s">
        <v>15</v>
      </c>
      <c r="L47" s="14">
        <f>L40+L44/2+(L32-L33)/L30</f>
        <v>1</v>
      </c>
      <c r="M47" s="18">
        <f>M40+M44/2+(M32-M33)/M30</f>
        <v>21</v>
      </c>
    </row>
    <row r="48" spans="1:13">
      <c r="A48" s="13" t="s">
        <v>60</v>
      </c>
      <c r="B48" s="14"/>
      <c r="C48" s="14"/>
      <c r="D48" s="14" t="s">
        <v>61</v>
      </c>
      <c r="E48" s="5">
        <f>SUM(E45:E47)</f>
        <v>120</v>
      </c>
      <c r="H48" s="13" t="s">
        <v>62</v>
      </c>
      <c r="I48" s="14"/>
      <c r="J48" s="14"/>
      <c r="K48" s="14" t="s">
        <v>63</v>
      </c>
      <c r="L48" s="14">
        <f>L41+L44/2-(L32-L33)/L30</f>
        <v>2</v>
      </c>
      <c r="M48" s="18">
        <f>M41+M44/2-(M32-M33)/M30</f>
        <v>6</v>
      </c>
    </row>
    <row r="49" spans="1:13">
      <c r="A49" s="13"/>
      <c r="B49" s="14"/>
      <c r="C49" s="14"/>
      <c r="D49" s="14"/>
      <c r="E49" s="18"/>
      <c r="H49" s="13" t="s">
        <v>64</v>
      </c>
      <c r="I49" s="14"/>
      <c r="J49" s="14"/>
      <c r="K49" s="14" t="s">
        <v>65</v>
      </c>
      <c r="L49" s="14" t="e">
        <f>IF(L48/L47&lt;1,L48/L47,L47/L48)</f>
        <v>#VALUE!</v>
      </c>
      <c r="M49" s="18" t="e">
        <f>IF(M48/M47&lt;1,M48/M47,M47/M48)</f>
        <v>#VALUE!</v>
      </c>
    </row>
    <row r="50" spans="1:13">
      <c r="A50" s="13" t="s">
        <v>66</v>
      </c>
      <c r="B50" s="14"/>
      <c r="C50" s="14"/>
      <c r="D50" s="14" t="s">
        <v>67</v>
      </c>
      <c r="E50" s="5">
        <f>E48-E44</f>
        <v>182</v>
      </c>
      <c r="H50" s="13" t="s">
        <v>68</v>
      </c>
      <c r="I50" s="14"/>
      <c r="J50" s="14"/>
      <c r="K50" s="14" t="s">
        <v>69</v>
      </c>
      <c r="L50" s="14">
        <f>L32+POWER(L30,2)/2/L31*1000*POWER(L48/L45,2)+L30*L48*L40/L45</f>
        <v>17</v>
      </c>
      <c r="M50" s="18">
        <f>M32+POWER(M30,2)/2/M31*1000*POWER(M48/M45,2)+M30*M48*M40/M45</f>
        <v>216</v>
      </c>
    </row>
    <row r="51" spans="1:13">
      <c r="A51" s="25" t="s">
        <v>70</v>
      </c>
      <c r="B51" s="26"/>
      <c r="C51" s="26"/>
      <c r="D51" s="26" t="s">
        <v>67</v>
      </c>
      <c r="E51" s="5">
        <f>IF(E44&gt;0,E48,E50)</f>
        <v>182</v>
      </c>
      <c r="H51" s="13" t="s">
        <v>71</v>
      </c>
      <c r="I51" s="14"/>
      <c r="J51" s="14"/>
      <c r="K51" s="14" t="s">
        <v>72</v>
      </c>
      <c r="L51" s="27">
        <f>M51</f>
        <v>320</v>
      </c>
      <c r="M51" s="20">
        <v>320</v>
      </c>
    </row>
    <row r="52" spans="1:13">
      <c r="H52" s="13" t="s">
        <v>73</v>
      </c>
      <c r="I52" s="14"/>
      <c r="J52" s="14"/>
      <c r="K52" s="14" t="s">
        <v>74</v>
      </c>
      <c r="L52" s="14">
        <f>L45*L31/1000</f>
        <v>34</v>
      </c>
      <c r="M52" s="18">
        <f>M45*M31/1000</f>
        <v>234.6</v>
      </c>
    </row>
    <row r="53" spans="1:13">
      <c r="H53" s="13" t="s">
        <v>75</v>
      </c>
      <c r="I53" s="14"/>
      <c r="J53" s="14"/>
      <c r="K53" s="14" t="s">
        <v>76</v>
      </c>
      <c r="L53" s="14">
        <f>4.1*(SQRT(L32)+SQRT(L33))</f>
        <v>15</v>
      </c>
      <c r="M53" s="18">
        <f>4.1*(SQRT(M34)+SQRT(M35))</f>
        <v>22</v>
      </c>
    </row>
    <row r="54" spans="1:13">
      <c r="H54" s="13" t="s">
        <v>75</v>
      </c>
      <c r="I54" s="14"/>
      <c r="J54" s="14"/>
      <c r="K54" s="14" t="s">
        <v>77</v>
      </c>
      <c r="L54" s="14">
        <f>302*POWER(L29,-(1/3))</f>
        <v>38</v>
      </c>
      <c r="M54" s="18">
        <f>302*POWER(M29,-(1/3))</f>
        <v>38</v>
      </c>
    </row>
    <row r="55" spans="1:13">
      <c r="H55" s="13" t="s">
        <v>78</v>
      </c>
      <c r="I55" s="14"/>
      <c r="J55" s="14"/>
      <c r="K55" s="14" t="s">
        <v>79</v>
      </c>
      <c r="L55" s="14">
        <f>IF(L30&gt;(L53+L54),130+L30-(L53+L54),130*L30/(L53+L54))</f>
        <v>119</v>
      </c>
      <c r="M55" s="18">
        <f>IF(M30&gt;(M53+M54),130+M30-(M53+M54),130*M30/(M53+M54))</f>
        <v>107</v>
      </c>
    </row>
    <row r="56" spans="1:13">
      <c r="A56" s="7" t="s">
        <v>80</v>
      </c>
      <c r="B56" s="7"/>
      <c r="C56" s="11"/>
      <c r="D56" s="11"/>
      <c r="E56" s="11"/>
      <c r="F56" s="28"/>
      <c r="H56" s="13" t="s">
        <v>81</v>
      </c>
      <c r="I56" s="14"/>
      <c r="J56" s="14"/>
      <c r="K56" s="14" t="s">
        <v>82</v>
      </c>
      <c r="L56" s="14">
        <f>IF(L46&lt;10,30*LOG10(L46)+0.332*L46+135.82,IF(L46&lt;70,37.5*LOG10(L46)+0.212*L46+129.5,45*LOG10(L46)+0.157*L46+119.2))</f>
        <v>114</v>
      </c>
      <c r="M56" s="18">
        <f>IF(M46&lt;10,30*LOG10(M46)+0.332*M46+135.82,IF(M46&lt;70,37.5*LOG10(M46)+0.212*M46+129.5,45*LOG10(M46)+0.157*M46+119.2))</f>
        <v>140</v>
      </c>
    </row>
    <row r="57" spans="1:13">
      <c r="A57" s="13"/>
      <c r="B57" s="14"/>
      <c r="C57" s="14"/>
      <c r="D57" s="14"/>
      <c r="E57" s="14"/>
      <c r="F57" s="18"/>
      <c r="H57" s="13" t="s">
        <v>81</v>
      </c>
      <c r="I57" s="14"/>
      <c r="J57" s="14"/>
      <c r="K57" s="14" t="s">
        <v>83</v>
      </c>
      <c r="L57" s="14">
        <f>L56-(0.1*(L51-301)*EXP(L46/-40))</f>
        <v>113</v>
      </c>
      <c r="M57" s="18">
        <f>M56-(0.1*(M51-301)*EXP(M46/-40))</f>
        <v>138</v>
      </c>
    </row>
    <row r="58" spans="1:13">
      <c r="A58" s="13"/>
      <c r="B58" s="14"/>
      <c r="C58" s="14"/>
      <c r="D58" s="14"/>
      <c r="E58" s="29"/>
      <c r="F58" s="18" t="s">
        <v>84</v>
      </c>
      <c r="H58" s="13" t="s">
        <v>81</v>
      </c>
      <c r="I58" s="14"/>
      <c r="J58" s="14"/>
      <c r="K58" s="14" t="s">
        <v>85</v>
      </c>
      <c r="L58" s="1">
        <f>IF(L55&lt;75,0,IF(L55&lt;700,(0.00002679*(L55/50+1)^6-0.00173119*(L55/50+1)^5+0.04326712*(L55/50+1)^4-0.5145524*(L55/50+1)^3+2.83411685*(L55/50+1)^2-5.69137351*(L55/50+1)+3.36470588),IF(L55&lt;1500,0)))</f>
        <v>1</v>
      </c>
      <c r="M58" s="24">
        <f>IF(M55&lt;75,0,IF(M55&lt;700,(0.00002679*(M55/50+1)^6-0.00173119*(M55/50+1)^5+0.04326712*(M55/50+1)^4-0.5145524*(M55/50+1)^3+2.83411685*(M55/50+1)^2-5.69137351*(M55/50+1)+3.36470588),IF(M55&lt;1500,0)))</f>
        <v>1</v>
      </c>
    </row>
    <row r="59" spans="1:13">
      <c r="A59" s="13" t="s">
        <v>86</v>
      </c>
      <c r="B59" s="14"/>
      <c r="C59" s="14"/>
      <c r="D59" s="14" t="s">
        <v>67</v>
      </c>
      <c r="E59" s="30">
        <f>F74</f>
        <v>170.8</v>
      </c>
      <c r="F59" s="20">
        <v>170.8</v>
      </c>
      <c r="H59" s="13" t="s">
        <v>87</v>
      </c>
      <c r="I59" s="14"/>
      <c r="J59" s="14"/>
      <c r="K59" s="14" t="s">
        <v>10</v>
      </c>
      <c r="L59" s="14">
        <f>30*LOG10(L29)</f>
        <v>80</v>
      </c>
      <c r="M59" s="18">
        <f>30*LOG10(M29)</f>
        <v>80</v>
      </c>
    </row>
    <row r="60" spans="1:13">
      <c r="A60" s="13" t="s">
        <v>88</v>
      </c>
      <c r="B60" s="14"/>
      <c r="C60" s="14"/>
      <c r="D60" s="14" t="s">
        <v>89</v>
      </c>
      <c r="E60" s="27">
        <f>F60</f>
        <v>5</v>
      </c>
      <c r="F60" s="20">
        <v>5</v>
      </c>
      <c r="H60" s="13"/>
      <c r="I60" s="14"/>
      <c r="J60" s="14"/>
      <c r="K60" s="14" t="s">
        <v>13</v>
      </c>
      <c r="L60" s="14">
        <f>-20*LOG10(L30)</f>
        <v>-33</v>
      </c>
      <c r="M60" s="18">
        <f>-20*LOG10(M30)</f>
        <v>-33</v>
      </c>
    </row>
    <row r="61" spans="1:13">
      <c r="A61" s="13" t="s">
        <v>90</v>
      </c>
      <c r="B61" s="14"/>
      <c r="C61" s="14"/>
      <c r="D61" s="14" t="s">
        <v>91</v>
      </c>
      <c r="E61" s="27">
        <f>F61</f>
        <v>15</v>
      </c>
      <c r="F61" s="20">
        <v>15</v>
      </c>
      <c r="H61" s="13"/>
      <c r="I61" s="14"/>
      <c r="J61" s="14"/>
      <c r="K61" s="14" t="s">
        <v>92</v>
      </c>
      <c r="L61" s="14">
        <f>L57</f>
        <v>113</v>
      </c>
      <c r="M61" s="18">
        <f>M57</f>
        <v>138</v>
      </c>
    </row>
    <row r="62" spans="1:13">
      <c r="A62" s="13" t="s">
        <v>93</v>
      </c>
      <c r="B62" s="14"/>
      <c r="C62" s="14"/>
      <c r="D62" s="14" t="s">
        <v>94</v>
      </c>
      <c r="E62" s="27">
        <f>F62</f>
        <v>9</v>
      </c>
      <c r="F62" s="20">
        <v>9</v>
      </c>
      <c r="H62" s="13" t="s">
        <v>95</v>
      </c>
      <c r="I62" s="14"/>
      <c r="J62" s="14"/>
      <c r="K62" s="14" t="s">
        <v>85</v>
      </c>
      <c r="L62" s="14">
        <f>-L58</f>
        <v>-1</v>
      </c>
      <c r="M62" s="18">
        <f>-M58</f>
        <v>-1</v>
      </c>
    </row>
    <row r="63" spans="1:13">
      <c r="A63" s="13" t="s">
        <v>96</v>
      </c>
      <c r="B63" s="14"/>
      <c r="C63" s="14"/>
      <c r="D63" s="14" t="s">
        <v>97</v>
      </c>
      <c r="E63" s="31">
        <f>SUM(-E59+E61+E62+(10*LOG10(E60*1000)))</f>
        <v>-109</v>
      </c>
      <c r="F63" s="18">
        <f>SUM(-F59+F61+F62+(10*LOG10(F60*1000)))</f>
        <v>-109</v>
      </c>
      <c r="H63" s="32" t="s">
        <v>98</v>
      </c>
      <c r="I63" s="33"/>
      <c r="J63" s="33"/>
      <c r="K63" s="14" t="s">
        <v>99</v>
      </c>
      <c r="L63" s="1">
        <f>M63</f>
        <v>99</v>
      </c>
      <c r="M63" s="20">
        <v>99</v>
      </c>
    </row>
    <row r="64" spans="1:13">
      <c r="A64" s="13"/>
      <c r="B64" s="14"/>
      <c r="C64" s="14"/>
      <c r="D64" s="14"/>
      <c r="E64" s="31"/>
      <c r="F64" s="18"/>
      <c r="H64" s="13"/>
      <c r="I64" s="14"/>
      <c r="J64" s="14"/>
      <c r="K64" s="14" t="s">
        <v>100</v>
      </c>
      <c r="L64" s="14">
        <f>-0.013198*(LOG(100-L63))^5 - 0.045159*(LOG(100-L63))^4 + 0.009008*(LOG(100-L63))^3 - 0.004841*(LOG(100-L63))^2 - 0.745809*(LOG(100-L63)) + 1.8</f>
        <v>1.8</v>
      </c>
      <c r="M64" s="28">
        <f>-0.013198*(LOG(100-M63))^5 - 0.045159*(LOG(100-M63))^4 + 0.009008*(LOG(100-M63))^3 - 0.004841*(LOG(100-M63))^2 - 0.745809*(LOG(100-M63)) + 1.8</f>
        <v>1.8</v>
      </c>
    </row>
    <row r="65" spans="1:13">
      <c r="A65" s="13" t="s">
        <v>101</v>
      </c>
      <c r="B65" s="14"/>
      <c r="C65" s="14"/>
      <c r="D65" s="14" t="s">
        <v>102</v>
      </c>
      <c r="E65" s="27">
        <f>F65</f>
        <v>0.6</v>
      </c>
      <c r="F65" s="20">
        <v>0.6</v>
      </c>
      <c r="H65" s="13"/>
      <c r="I65" s="14"/>
      <c r="J65" s="14"/>
      <c r="K65" s="14" t="s">
        <v>103</v>
      </c>
      <c r="L65" s="14">
        <f>L64*( -0.00000555*(L55/50+1)^6 + 0.00016997*(L55/50+1)^5 + 0.0033517*(L55/50+1)^4 - 0.19691142*(L55/50+1)^3 + 2.87022399*(L55/50+1)^2 - 16.16940977*(L55/50+1) + 21.84184983)</f>
        <v>-12</v>
      </c>
      <c r="M65" s="18">
        <f>M64*( -0.00000555*(M55/50+1)^6 + 0.00016997*(M55/50+1)^5 + 0.0033517*(M55/50+1)^4 - 0.19691142*(M55/50+1)^3 + 2.87022399*(M55/50+1)^2 - 16.16940977*(M55/50+1) + 21.84184983)</f>
        <v>-11</v>
      </c>
    </row>
    <row r="66" spans="1:13">
      <c r="A66" s="13" t="s">
        <v>104</v>
      </c>
      <c r="B66" s="14"/>
      <c r="C66" s="14"/>
      <c r="D66" s="14" t="s">
        <v>105</v>
      </c>
      <c r="E66" s="31">
        <f>(POWER(10,E65/10)-1)*290</f>
        <v>42</v>
      </c>
      <c r="F66" s="18">
        <f>(POWER(10,F65/10)-1)*290</f>
        <v>42</v>
      </c>
      <c r="H66" s="13"/>
      <c r="I66" s="14"/>
      <c r="J66" s="14"/>
      <c r="K66" s="14" t="s">
        <v>106</v>
      </c>
      <c r="L66" s="14">
        <f>SQRT(13+0.12*L65^2)</f>
        <v>5</v>
      </c>
      <c r="M66" s="34">
        <f>SQRT(13+0.12*M65^2)</f>
        <v>5</v>
      </c>
    </row>
    <row r="67" spans="1:13">
      <c r="A67" s="13" t="s">
        <v>107</v>
      </c>
      <c r="B67" s="14"/>
      <c r="C67" s="14"/>
      <c r="D67" s="14" t="s">
        <v>108</v>
      </c>
      <c r="E67" s="27">
        <f>F67</f>
        <v>2000</v>
      </c>
      <c r="F67" s="20">
        <v>2000</v>
      </c>
      <c r="H67" s="13">
        <f>F74</f>
        <v>170.8</v>
      </c>
      <c r="I67" s="14"/>
      <c r="J67" s="14"/>
      <c r="K67" s="14" t="str">
        <f>CONCATENATE("Lp(",L63,")")</f>
        <v>Lp(99)</v>
      </c>
      <c r="L67" s="35" t="str">
        <f>IF(L30&gt;L53,CONCATENATE(ROUND((SUM(L59:L62)-L65),1),"+/-",ROUND(L66,1)),"error")</f>
        <v>170,8+/-5,7</v>
      </c>
      <c r="M67" s="35" t="str">
        <f>IF(M30&gt;M53,CONCATENATE(ROUND((SUM(M59:M62)-M65),1),"+/-",ROUND(M66,1)),"error")</f>
        <v>195,3+/-5,4</v>
      </c>
    </row>
    <row r="68" spans="1:13">
      <c r="A68" s="13" t="s">
        <v>109</v>
      </c>
      <c r="B68" s="14"/>
      <c r="C68" s="14"/>
      <c r="D68" s="14" t="s">
        <v>110</v>
      </c>
      <c r="E68" s="36">
        <f>1.38*POWER(10,-23)</f>
        <v>1</v>
      </c>
      <c r="F68" s="37">
        <f>1.38*POWER(10,-23)</f>
        <v>1</v>
      </c>
      <c r="H68" s="25" t="s">
        <v>111</v>
      </c>
      <c r="I68" s="26"/>
      <c r="J68" s="26"/>
      <c r="K68" s="26"/>
      <c r="L68" s="26"/>
      <c r="M68" s="34" t="str">
        <f>IF(M42&gt;0,IF(M43&gt;0,"OK"),"WRONG")</f>
        <v>OK</v>
      </c>
    </row>
    <row r="69" spans="1:13">
      <c r="A69" s="13" t="s">
        <v>112</v>
      </c>
      <c r="B69" s="14"/>
      <c r="C69" s="14"/>
      <c r="D69" s="14" t="s">
        <v>113</v>
      </c>
      <c r="E69" s="38">
        <f>(10*LOG10(E66*E67*E68*1000*1000))</f>
        <v>-119</v>
      </c>
      <c r="F69" s="39">
        <f>(10*LOG10(F66*F67*F68*1000*1000))</f>
        <v>-119</v>
      </c>
      <c r="L69" s="40">
        <f>IF(L67="error","error",SUM(L59:L62,-L65))</f>
        <v>170</v>
      </c>
      <c r="M69" s="41">
        <f>IF(M67="error","error",SUM(M59:M62,-M65))</f>
        <v>195</v>
      </c>
    </row>
    <row r="70" spans="1:13">
      <c r="A70" s="13"/>
      <c r="B70" s="14"/>
      <c r="C70" s="14"/>
      <c r="D70" s="14"/>
      <c r="E70" s="14"/>
      <c r="F70" s="18"/>
      <c r="H70" s="42" t="s">
        <v>114</v>
      </c>
      <c r="I70" s="42"/>
      <c r="J70" s="42"/>
      <c r="K70" s="42"/>
      <c r="L70" s="42"/>
      <c r="M70" s="42"/>
    </row>
    <row r="71" spans="1:13">
      <c r="A71" s="25" t="s">
        <v>115</v>
      </c>
      <c r="B71" s="26"/>
      <c r="C71" s="26"/>
      <c r="D71" s="26" t="s">
        <v>116</v>
      </c>
      <c r="E71" s="43">
        <f>E63-E69</f>
        <v>9</v>
      </c>
      <c r="F71" s="43">
        <f>F63-F69</f>
        <v>9</v>
      </c>
      <c r="H71" s="42" t="s">
        <v>117</v>
      </c>
      <c r="I71" s="42"/>
      <c r="J71" s="42"/>
      <c r="K71" s="42"/>
      <c r="L71" s="42"/>
      <c r="M71" s="42"/>
    </row>
    <row r="74" spans="1:13">
      <c r="A74" s="44" t="s">
        <v>118</v>
      </c>
      <c r="B74" s="45"/>
      <c r="C74" s="45"/>
      <c r="D74" s="45"/>
      <c r="E74" s="45"/>
      <c r="F74" s="45">
        <f>ROUND(IF(L69&lt;E51,IF(M69&lt;L69,M69,L69),E51),1)</f>
        <v>170.8</v>
      </c>
      <c r="G74" s="45" t="str">
        <f>CONCATENATE(" (",M63,"% of time)")</f>
        <v xml:space="preserve"> (99% of time)</v>
      </c>
      <c r="H74" s="46"/>
    </row>
  </sheetData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Jean-Claude</dc:creator>
  <cp:lastModifiedBy>Jean-Claude</cp:lastModifiedBy>
  <dcterms:created xsi:type="dcterms:W3CDTF">2013-08-10T16:36:18Z</dcterms:created>
  <dcterms:modified xsi:type="dcterms:W3CDTF">2014-01-11T17:42:43Z</dcterms:modified>
</cp:coreProperties>
</file>